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4455" windowHeight="4575" activeTab="0"/>
  </bookViews>
  <sheets>
    <sheet name="Pregrada" sheetId="1" r:id="rId1"/>
    <sheet name="Bušin" sheetId="2" r:id="rId2"/>
    <sheet name="Sopot" sheetId="3" r:id="rId3"/>
    <sheet name="Vinagora" sheetId="4" r:id="rId4"/>
    <sheet name="Stipernica" sheetId="5" r:id="rId5"/>
    <sheet name="Gorjakovo" sheetId="6" r:id="rId6"/>
    <sheet name="Cigrovec" sheetId="7" r:id="rId7"/>
    <sheet name="Benkovo" sheetId="8" r:id="rId8"/>
    <sheet name="Plemenšćina" sheetId="9" r:id="rId9"/>
    <sheet name="Kostel" sheetId="10" r:id="rId10"/>
    <sheet name="UKUPNO" sheetId="11" r:id="rId11"/>
  </sheets>
  <definedNames>
    <definedName name="_xlnm.Print_Area" localSheetId="0">'Pregrada'!$A$4:$P$10</definedName>
  </definedNames>
  <calcPr fullCalcOnLoad="1"/>
</workbook>
</file>

<file path=xl/sharedStrings.xml><?xml version="1.0" encoding="utf-8"?>
<sst xmlns="http://schemas.openxmlformats.org/spreadsheetml/2006/main" count="378" uniqueCount="42">
  <si>
    <t>BIRAČKO MJESTO</t>
  </si>
  <si>
    <t>UKUPNO</t>
  </si>
  <si>
    <t>VAŽEĆIH</t>
  </si>
  <si>
    <t>NEVAŽEĆIH</t>
  </si>
  <si>
    <t>UPISANO</t>
  </si>
  <si>
    <t>MANDATA</t>
  </si>
  <si>
    <t>HDZ</t>
  </si>
  <si>
    <t>HNS</t>
  </si>
  <si>
    <t>HSS</t>
  </si>
  <si>
    <t>HSU</t>
  </si>
  <si>
    <t>SDP</t>
  </si>
  <si>
    <t>#</t>
  </si>
  <si>
    <t>BROJ GLASOVA</t>
  </si>
  <si>
    <t>%</t>
  </si>
  <si>
    <t>DIJELJENO</t>
  </si>
  <si>
    <t>KOEFICIJENT</t>
  </si>
  <si>
    <t>IZRAČUNAVANJE BROJA VIJEĆNIKA (D'HONDT)</t>
  </si>
  <si>
    <t>MANDATI</t>
  </si>
  <si>
    <t>GLASALO</t>
  </si>
  <si>
    <t>PRIVREMENI REZULTATI IZBORA ZA MJESNE ODBORE - 11.03.2007.</t>
  </si>
  <si>
    <t>Pregrada 1</t>
  </si>
  <si>
    <t>PREGRADA</t>
  </si>
  <si>
    <t>BUŠIN</t>
  </si>
  <si>
    <t>SOPOT</t>
  </si>
  <si>
    <t>VINAGORA</t>
  </si>
  <si>
    <t>STIPERNICA</t>
  </si>
  <si>
    <t>GORJAKOVO</t>
  </si>
  <si>
    <t>CIGROVEC</t>
  </si>
  <si>
    <t>BENKOVO</t>
  </si>
  <si>
    <t>KOSTEL</t>
  </si>
  <si>
    <t>ZS</t>
  </si>
  <si>
    <t>PLEMENŠĆINA</t>
  </si>
  <si>
    <t>N/A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</si>
  <si>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</si>
  <si>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</si>
  <si>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</si>
  <si>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</si>
  <si>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</si>
  <si>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</si>
  <si>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</si>
  <si>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</si>
  <si>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Pregrada 2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</si>
</sst>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0000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43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.75"/>
      <name val="Arial"/>
      <family val="0"/>
    </font>
    <font>
      <sz val="1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.25"/>
      <name val="Arial"/>
      <family val="0"/>
    </font>
    <font>
      <sz val="1"/>
      <name val="Arial"/>
      <family val="0"/>
    </font>
    <font>
      <b/>
      <sz val="3.25"/>
      <name val="Arial"/>
      <family val="2"/>
    </font>
    <font>
      <b/>
      <sz val="2.25"/>
      <name val="Arial"/>
      <family val="2"/>
    </font>
    <font>
      <b/>
      <sz val="1.5"/>
      <name val="Arial"/>
      <family val="2"/>
    </font>
    <font>
      <b/>
      <sz val="30"/>
      <color indexed="60"/>
      <name val="Arial"/>
      <family val="2"/>
    </font>
    <font>
      <sz val="18"/>
      <name val="Arial"/>
      <family val="2"/>
    </font>
    <font>
      <b/>
      <sz val="11.75"/>
      <name val="Arial"/>
      <family val="2"/>
    </font>
    <font>
      <b/>
      <sz val="8.75"/>
      <name val="Arial"/>
      <family val="2"/>
    </font>
    <font>
      <b/>
      <sz val="8.5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3"/>
      <name val="Arial"/>
      <family val="2"/>
    </font>
    <font>
      <b/>
      <sz val="10"/>
      <color indexed="10"/>
      <name val="Arial"/>
      <family val="2"/>
    </font>
    <font>
      <b/>
      <sz val="24.25"/>
      <name val="Arial"/>
      <family val="2"/>
    </font>
    <font>
      <sz val="6"/>
      <name val="Arial"/>
      <family val="0"/>
    </font>
    <font>
      <b/>
      <sz val="18.25"/>
      <name val="Arial"/>
      <family val="2"/>
    </font>
    <font>
      <sz val="6.25"/>
      <name val="Arial"/>
      <family val="0"/>
    </font>
    <font>
      <sz val="5.75"/>
      <name val="Arial"/>
      <family val="0"/>
    </font>
    <font>
      <b/>
      <sz val="36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1" fontId="4" fillId="3" borderId="5" xfId="0" applyNumberFormat="1" applyFont="1" applyFill="1" applyBorder="1" applyAlignment="1">
      <alignment/>
    </xf>
    <xf numFmtId="1" fontId="4" fillId="4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164" fontId="0" fillId="3" borderId="1" xfId="0" applyNumberFormat="1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4" fontId="0" fillId="5" borderId="0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Fill="1" applyBorder="1" applyAlignment="1">
      <alignment/>
    </xf>
    <xf numFmtId="1" fontId="3" fillId="5" borderId="10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right"/>
    </xf>
    <xf numFmtId="1" fontId="3" fillId="4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4" fillId="6" borderId="19" xfId="0" applyNumberFormat="1" applyFont="1" applyFill="1" applyBorder="1" applyAlignment="1">
      <alignment/>
    </xf>
    <xf numFmtId="1" fontId="4" fillId="6" borderId="20" xfId="0" applyNumberFormat="1" applyFont="1" applyFill="1" applyBorder="1" applyAlignment="1">
      <alignment/>
    </xf>
    <xf numFmtId="10" fontId="4" fillId="6" borderId="7" xfId="0" applyNumberFormat="1" applyFont="1" applyFill="1" applyBorder="1" applyAlignment="1">
      <alignment horizontal="right"/>
    </xf>
    <xf numFmtId="1" fontId="4" fillId="6" borderId="3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27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166" fontId="4" fillId="3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1" fontId="0" fillId="0" borderId="16" xfId="0" applyNumberFormat="1" applyBorder="1" applyAlignment="1">
      <alignment/>
    </xf>
    <xf numFmtId="1" fontId="4" fillId="7" borderId="3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5" fillId="0" borderId="29" xfId="0" applyFont="1" applyBorder="1" applyAlignment="1">
      <alignment horizontal="center"/>
    </xf>
    <xf numFmtId="166" fontId="4" fillId="7" borderId="8" xfId="0" applyNumberFormat="1" applyFont="1" applyFill="1" applyBorder="1" applyAlignment="1">
      <alignment/>
    </xf>
    <xf numFmtId="1" fontId="3" fillId="7" borderId="3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4" fontId="0" fillId="7" borderId="31" xfId="0" applyNumberFormat="1" applyFill="1" applyBorder="1" applyAlignment="1">
      <alignment horizontal="right"/>
    </xf>
    <xf numFmtId="164" fontId="0" fillId="7" borderId="32" xfId="0" applyNumberFormat="1" applyFill="1" applyBorder="1" applyAlignment="1">
      <alignment horizontal="right"/>
    </xf>
    <xf numFmtId="0" fontId="0" fillId="0" borderId="3" xfId="0" applyBorder="1" applyAlignment="1">
      <alignment/>
    </xf>
    <xf numFmtId="1" fontId="0" fillId="2" borderId="33" xfId="0" applyNumberFormat="1" applyFill="1" applyBorder="1" applyAlignment="1">
      <alignment/>
    </xf>
    <xf numFmtId="10" fontId="0" fillId="0" borderId="7" xfId="0" applyNumberFormat="1" applyFill="1" applyBorder="1" applyAlignment="1">
      <alignment/>
    </xf>
    <xf numFmtId="10" fontId="0" fillId="0" borderId="8" xfId="0" applyNumberFormat="1" applyFill="1" applyBorder="1" applyAlignment="1">
      <alignment/>
    </xf>
    <xf numFmtId="0" fontId="1" fillId="0" borderId="34" xfId="0" applyFont="1" applyBorder="1" applyAlignment="1">
      <alignment/>
    </xf>
    <xf numFmtId="1" fontId="0" fillId="6" borderId="35" xfId="0" applyNumberFormat="1" applyFill="1" applyBorder="1" applyAlignment="1">
      <alignment/>
    </xf>
    <xf numFmtId="10" fontId="0" fillId="6" borderId="35" xfId="0" applyNumberFormat="1" applyFill="1" applyBorder="1" applyAlignment="1">
      <alignment horizontal="right"/>
    </xf>
    <xf numFmtId="1" fontId="0" fillId="6" borderId="36" xfId="0" applyNumberFormat="1" applyFill="1" applyBorder="1" applyAlignment="1">
      <alignment/>
    </xf>
    <xf numFmtId="10" fontId="0" fillId="3" borderId="35" xfId="0" applyNumberFormat="1" applyFill="1" applyBorder="1" applyAlignment="1">
      <alignment/>
    </xf>
    <xf numFmtId="10" fontId="0" fillId="4" borderId="35" xfId="0" applyNumberFormat="1" applyFill="1" applyBorder="1" applyAlignment="1">
      <alignment/>
    </xf>
    <xf numFmtId="10" fontId="0" fillId="7" borderId="36" xfId="0" applyNumberFormat="1" applyFill="1" applyBorder="1" applyAlignment="1">
      <alignment/>
    </xf>
    <xf numFmtId="164" fontId="0" fillId="5" borderId="27" xfId="0" applyNumberForma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10" fontId="0" fillId="5" borderId="35" xfId="0" applyNumberFormat="1" applyFill="1" applyBorder="1" applyAlignment="1">
      <alignment/>
    </xf>
    <xf numFmtId="1" fontId="4" fillId="5" borderId="5" xfId="0" applyNumberFormat="1" applyFont="1" applyFill="1" applyBorder="1" applyAlignment="1">
      <alignment/>
    </xf>
    <xf numFmtId="166" fontId="4" fillId="5" borderId="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164" fontId="0" fillId="5" borderId="29" xfId="0" applyNumberFormat="1" applyFill="1" applyBorder="1" applyAlignment="1">
      <alignment horizontal="right"/>
    </xf>
    <xf numFmtId="164" fontId="0" fillId="3" borderId="39" xfId="0" applyNumberFormat="1" applyFill="1" applyBorder="1" applyAlignment="1">
      <alignment horizontal="right"/>
    </xf>
    <xf numFmtId="164" fontId="0" fillId="4" borderId="29" xfId="0" applyNumberFormat="1" applyFill="1" applyBorder="1" applyAlignment="1">
      <alignment horizontal="right"/>
    </xf>
    <xf numFmtId="164" fontId="0" fillId="7" borderId="40" xfId="0" applyNumberFormat="1" applyFill="1" applyBorder="1" applyAlignment="1">
      <alignment horizontal="right"/>
    </xf>
    <xf numFmtId="164" fontId="0" fillId="5" borderId="4" xfId="0" applyNumberForma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26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43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164" fontId="0" fillId="0" borderId="27" xfId="0" applyNumberFormat="1" applyFill="1" applyBorder="1" applyAlignment="1">
      <alignment horizontal="right"/>
    </xf>
    <xf numFmtId="164" fontId="0" fillId="0" borderId="44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" fontId="3" fillId="7" borderId="12" xfId="0" applyNumberFormat="1" applyFont="1" applyFill="1" applyBorder="1" applyAlignment="1">
      <alignment horizontal="right"/>
    </xf>
    <xf numFmtId="164" fontId="0" fillId="7" borderId="29" xfId="0" applyNumberFormat="1" applyFill="1" applyBorder="1" applyAlignment="1">
      <alignment horizontal="right"/>
    </xf>
    <xf numFmtId="164" fontId="0" fillId="7" borderId="0" xfId="0" applyNumberFormat="1" applyFill="1" applyBorder="1" applyAlignment="1">
      <alignment horizontal="right"/>
    </xf>
    <xf numFmtId="164" fontId="0" fillId="7" borderId="4" xfId="0" applyNumberFormat="1" applyFill="1" applyBorder="1" applyAlignment="1">
      <alignment horizontal="right"/>
    </xf>
    <xf numFmtId="0" fontId="8" fillId="7" borderId="41" xfId="0" applyFont="1" applyFill="1" applyBorder="1" applyAlignment="1">
      <alignment horizontal="center"/>
    </xf>
    <xf numFmtId="10" fontId="0" fillId="7" borderId="35" xfId="0" applyNumberFormat="1" applyFill="1" applyBorder="1" applyAlignment="1">
      <alignment/>
    </xf>
    <xf numFmtId="1" fontId="4" fillId="7" borderId="5" xfId="0" applyNumberFormat="1" applyFont="1" applyFill="1" applyBorder="1" applyAlignment="1">
      <alignment/>
    </xf>
    <xf numFmtId="166" fontId="4" fillId="7" borderId="7" xfId="0" applyNumberFormat="1" applyFont="1" applyFill="1" applyBorder="1" applyAlignment="1">
      <alignment/>
    </xf>
    <xf numFmtId="1" fontId="3" fillId="8" borderId="30" xfId="0" applyNumberFormat="1" applyFont="1" applyFill="1" applyBorder="1" applyAlignment="1">
      <alignment horizontal="right"/>
    </xf>
    <xf numFmtId="164" fontId="0" fillId="8" borderId="31" xfId="0" applyNumberFormat="1" applyFill="1" applyBorder="1" applyAlignment="1">
      <alignment horizontal="right"/>
    </xf>
    <xf numFmtId="164" fontId="0" fillId="8" borderId="32" xfId="0" applyNumberFormat="1" applyFill="1" applyBorder="1" applyAlignment="1">
      <alignment horizontal="right"/>
    </xf>
    <xf numFmtId="0" fontId="8" fillId="8" borderId="42" xfId="0" applyFont="1" applyFill="1" applyBorder="1" applyAlignment="1">
      <alignment horizontal="center"/>
    </xf>
    <xf numFmtId="10" fontId="0" fillId="8" borderId="36" xfId="0" applyNumberFormat="1" applyFill="1" applyBorder="1" applyAlignment="1">
      <alignment/>
    </xf>
    <xf numFmtId="1" fontId="4" fillId="8" borderId="3" xfId="0" applyNumberFormat="1" applyFont="1" applyFill="1" applyBorder="1" applyAlignment="1">
      <alignment/>
    </xf>
    <xf numFmtId="166" fontId="4" fillId="8" borderId="8" xfId="0" applyNumberFormat="1" applyFont="1" applyFill="1" applyBorder="1" applyAlignment="1">
      <alignment/>
    </xf>
    <xf numFmtId="164" fontId="0" fillId="8" borderId="40" xfId="0" applyNumberFormat="1" applyFill="1" applyBorder="1" applyAlignment="1">
      <alignment horizontal="right"/>
    </xf>
    <xf numFmtId="1" fontId="0" fillId="6" borderId="45" xfId="0" applyNumberFormat="1" applyFill="1" applyBorder="1" applyAlignment="1">
      <alignment/>
    </xf>
    <xf numFmtId="1" fontId="0" fillId="0" borderId="46" xfId="0" applyNumberFormat="1" applyFill="1" applyBorder="1" applyAlignment="1">
      <alignment/>
    </xf>
    <xf numFmtId="1" fontId="0" fillId="0" borderId="45" xfId="0" applyNumberFormat="1" applyFill="1" applyBorder="1" applyAlignment="1">
      <alignment/>
    </xf>
    <xf numFmtId="10" fontId="0" fillId="9" borderId="35" xfId="0" applyNumberFormat="1" applyFill="1" applyBorder="1" applyAlignment="1">
      <alignment/>
    </xf>
    <xf numFmtId="1" fontId="4" fillId="9" borderId="5" xfId="0" applyNumberFormat="1" applyFont="1" applyFill="1" applyBorder="1" applyAlignment="1">
      <alignment/>
    </xf>
    <xf numFmtId="166" fontId="4" fillId="9" borderId="7" xfId="0" applyNumberFormat="1" applyFont="1" applyFill="1" applyBorder="1" applyAlignment="1">
      <alignment/>
    </xf>
    <xf numFmtId="1" fontId="3" fillId="9" borderId="47" xfId="0" applyNumberFormat="1" applyFont="1" applyFill="1" applyBorder="1" applyAlignment="1">
      <alignment horizontal="right"/>
    </xf>
    <xf numFmtId="164" fontId="0" fillId="9" borderId="48" xfId="0" applyNumberFormat="1" applyFill="1" applyBorder="1" applyAlignment="1">
      <alignment horizontal="right"/>
    </xf>
    <xf numFmtId="164" fontId="0" fillId="9" borderId="43" xfId="0" applyNumberFormat="1" applyFill="1" applyBorder="1" applyAlignment="1">
      <alignment horizontal="right"/>
    </xf>
    <xf numFmtId="164" fontId="0" fillId="9" borderId="44" xfId="0" applyNumberFormat="1" applyFill="1" applyBorder="1" applyAlignment="1">
      <alignment horizontal="right"/>
    </xf>
    <xf numFmtId="0" fontId="8" fillId="9" borderId="41" xfId="0" applyFont="1" applyFill="1" applyBorder="1" applyAlignment="1">
      <alignment horizontal="center"/>
    </xf>
    <xf numFmtId="1" fontId="29" fillId="10" borderId="45" xfId="0" applyNumberFormat="1" applyFont="1" applyFill="1" applyBorder="1" applyAlignment="1">
      <alignment horizontal="right"/>
    </xf>
    <xf numFmtId="1" fontId="29" fillId="10" borderId="46" xfId="0" applyNumberFormat="1" applyFont="1" applyFill="1" applyBorder="1" applyAlignment="1">
      <alignment/>
    </xf>
    <xf numFmtId="1" fontId="29" fillId="10" borderId="45" xfId="0" applyNumberFormat="1" applyFont="1" applyFill="1" applyBorder="1" applyAlignment="1">
      <alignment/>
    </xf>
    <xf numFmtId="10" fontId="0" fillId="0" borderId="35" xfId="0" applyNumberForma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 horizontal="right"/>
    </xf>
    <xf numFmtId="164" fontId="0" fillId="0" borderId="48" xfId="0" applyNumberFormat="1" applyFill="1" applyBorder="1" applyAlignment="1">
      <alignment horizontal="right"/>
    </xf>
    <xf numFmtId="0" fontId="8" fillId="0" borderId="41" xfId="0" applyFont="1" applyFill="1" applyBorder="1" applyAlignment="1">
      <alignment horizontal="center"/>
    </xf>
    <xf numFmtId="10" fontId="0" fillId="0" borderId="36" xfId="0" applyNumberForma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66" fontId="4" fillId="0" borderId="8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10" fontId="0" fillId="4" borderId="36" xfId="0" applyNumberFormat="1" applyFill="1" applyBorder="1" applyAlignment="1">
      <alignment/>
    </xf>
    <xf numFmtId="166" fontId="4" fillId="4" borderId="8" xfId="0" applyNumberFormat="1" applyFont="1" applyFill="1" applyBorder="1" applyAlignment="1">
      <alignment/>
    </xf>
    <xf numFmtId="10" fontId="0" fillId="8" borderId="35" xfId="0" applyNumberFormat="1" applyFill="1" applyBorder="1" applyAlignment="1">
      <alignment/>
    </xf>
    <xf numFmtId="166" fontId="4" fillId="8" borderId="7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1" fontId="4" fillId="5" borderId="5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5" fillId="0" borderId="0" xfId="0" applyFont="1" applyBorder="1" applyAlignment="1">
      <alignment horizontal="center"/>
    </xf>
    <xf numFmtId="1" fontId="29" fillId="10" borderId="57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165" fontId="9" fillId="11" borderId="13" xfId="0" applyNumberFormat="1" applyFont="1" applyFill="1" applyBorder="1" applyAlignment="1">
      <alignment horizontal="center"/>
    </xf>
    <xf numFmtId="165" fontId="9" fillId="11" borderId="14" xfId="0" applyNumberFormat="1" applyFont="1" applyFill="1" applyBorder="1" applyAlignment="1">
      <alignment horizontal="center"/>
    </xf>
    <xf numFmtId="165" fontId="9" fillId="11" borderId="16" xfId="0" applyNumberFormat="1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6" fillId="9" borderId="48" xfId="0" applyFont="1" applyFill="1" applyBorder="1" applyAlignment="1">
      <alignment horizontal="center"/>
    </xf>
    <xf numFmtId="0" fontId="0" fillId="9" borderId="60" xfId="0" applyFill="1" applyBorder="1" applyAlignment="1">
      <alignment/>
    </xf>
    <xf numFmtId="0" fontId="6" fillId="3" borderId="48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6" fillId="4" borderId="48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0" fontId="14" fillId="0" borderId="2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0" fillId="7" borderId="60" xfId="0" applyFill="1" applyBorder="1" applyAlignment="1">
      <alignment/>
    </xf>
    <xf numFmtId="0" fontId="6" fillId="8" borderId="40" xfId="0" applyFont="1" applyFill="1" applyBorder="1" applyAlignment="1">
      <alignment horizontal="center"/>
    </xf>
    <xf numFmtId="0" fontId="0" fillId="8" borderId="61" xfId="0" applyFill="1" applyBorder="1" applyAlignment="1">
      <alignment/>
    </xf>
    <xf numFmtId="0" fontId="14" fillId="7" borderId="4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8" borderId="28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80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75"/>
          <c:y val="0.29625"/>
          <c:w val="0.52725"/>
          <c:h val="0.56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(Pregrada!$G$4,Pregrada!$I$4,Pregrada!$K$4,Pregrada!$M$4,Pregrada!$O$4)</c:f>
              <c:strCache/>
            </c:strRef>
          </c:cat>
          <c:val>
            <c:numRef>
              <c:f>(Pregrada!$G$8,Pregrada!$I$8,Pregrada!$K$8,Pregrada!$M$8,Pregrada!$O$8)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(Pregrada!$G$4,Pregrada!$I$4,Pregrada!$K$4,Pregrada!$M$4,Pregrada!$O$4)</c:f>
              <c:strCache/>
            </c:strRef>
          </c:cat>
          <c:val>
            <c:numRef>
              <c:f>(Pregrada!$G$8,Pregrada!$I$8,Pregrada!$K$8,Pregrada!$M$8,Pregrada!$O$8)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725"/>
          <c:y val="0.30125"/>
          <c:w val="0.534"/>
          <c:h val="0.5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(Vinagora!$G$4,Vinagora!$I$4,Vinagora!$M$4)</c:f>
              <c:strCache/>
            </c:strRef>
          </c:cat>
          <c:val>
            <c:numRef>
              <c:f>(Vinagora!$G$10,Vinagora!$I$10,Vinagora!$M$10)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(Bušin!#REF!,Bušin!#REF!,Bušin!#REF!,Bušin!#REF!)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(Bušin!#REF!,Bušin!#REF!,Bušin!#REF!,Bušin!#REF!)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97"/>
          <c:w val="0.5287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(Stipernica!$G$4,Stipernica!$K$4,Stipernica!$M$4)</c:f>
              <c:strCache/>
            </c:strRef>
          </c:cat>
          <c:val>
            <c:numRef>
              <c:f>(Stipernica!$G$8,Stipernica!$K$8,Stipernica!$M$8)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725"/>
          <c:y val="0.30125"/>
          <c:w val="0.534"/>
          <c:h val="0.5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(Stipernica!$G$4,Stipernica!$K$4,Stipernica!$M$4)</c:f>
              <c:strCache/>
            </c:strRef>
          </c:cat>
          <c:val>
            <c:numRef>
              <c:f>(Stipernica!$G$10,Stipernica!$K$10,Stipernica!$M$10)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(Bušin!#REF!,Bušin!#REF!,Bušin!#REF!,Bušin!#REF!)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(Bušin!#REF!,Bušin!#REF!,Bušin!#REF!,Bušin!#REF!)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97"/>
          <c:w val="0.5287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(Gorjakovo!$I$4,Gorjakovo!$K$4)</c:f>
              <c:strCache/>
            </c:strRef>
          </c:cat>
          <c:val>
            <c:numRef>
              <c:f>(Gorjakovo!$I$8,Gorjakovo!$K$8)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725"/>
          <c:y val="0.2985"/>
          <c:w val="0.534"/>
          <c:h val="0.5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(Gorjakovo!$I$4,Gorjakovo!$K$4)</c:f>
              <c:strCache/>
            </c:strRef>
          </c:cat>
          <c:val>
            <c:numRef>
              <c:f>(Gorjakovo!$I$10,Gorjakovo!$K$10)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(Bušin!#REF!,Bušin!#REF!,Bušin!#REF!,Bušin!#REF!)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(Bušin!#REF!,Bušin!#REF!,Bušin!#REF!,Bušin!#REF!)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97"/>
          <c:w val="0.5287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(Cigrovec!$G$4,Cigrovec!$I$4,Cigrovec!$K$4,Cigrovec!$O$4)</c:f>
              <c:strCache/>
            </c:strRef>
          </c:cat>
          <c:val>
            <c:numRef>
              <c:f>(Cigrovec!$G$8,Cigrovec!$I$8,Cigrovec!$K$8,Cigrovec!$O$8)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725"/>
          <c:y val="0.2985"/>
          <c:w val="0.534"/>
          <c:h val="0.5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(Cigrovec!$G$4,Cigrovec!$I$4,Cigrovec!$K$4,Cigrovec!$O$4)</c:f>
              <c:strCache/>
            </c:strRef>
          </c:cat>
          <c:val>
            <c:numRef>
              <c:f>(Cigrovec!$G$10,Cigrovec!$I$10,Cigrovec!$K$10,Cigrovec!$O$10)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5"/>
          <c:y val="0.30075"/>
          <c:w val="0.53575"/>
          <c:h val="0.5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(Pregrada!$G$4,Pregrada!$I$4,Pregrada!$K$4,Pregrada!$M$4,Pregrada!$O$4)</c:f>
              <c:strCache/>
            </c:strRef>
          </c:cat>
          <c:val>
            <c:numRef>
              <c:f>(Pregrada!$G$10,Pregrada!$I$10,Pregrada!$K$10,Pregrada!$M$10,Pregrada!$O$10)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(Bušin!#REF!,Bušin!#REF!,Bušin!#REF!,Bušin!#REF!)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(Bušin!#REF!,Bušin!#REF!,Bušin!#REF!,Bušin!#REF!)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97"/>
          <c:w val="0.5287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(Benkovo!$G$4,Benkovo!$K$4,Benkovo!$O$4)</c:f>
              <c:strCache/>
            </c:strRef>
          </c:cat>
          <c:val>
            <c:numRef>
              <c:f>(Benkovo!$G$8,Benkovo!$K$8,Benkovo!$O$8)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725"/>
          <c:y val="0.2985"/>
          <c:w val="0.534"/>
          <c:h val="0.5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(Benkovo!$G$4,Benkovo!$K$4,Benkovo!$O$4)</c:f>
              <c:strCache/>
            </c:strRef>
          </c:cat>
          <c:val>
            <c:numRef>
              <c:f>(Benkovo!$G$10,Benkovo!$K$10,Benkovo!$O$10)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(Bušin!#REF!,Bušin!#REF!,Bušin!#REF!,Bušin!#REF!)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(Bušin!#REF!,Bušin!#REF!,Bušin!#REF!,Bušin!#REF!)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97"/>
          <c:w val="0.5287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(Plemenšćina!$G$4,Plemenšćina!$I$4,Plemenšćina!$K$4,Plemenšćina!$M$4,Plemenšćina!$O$4)</c:f>
              <c:strCache/>
            </c:strRef>
          </c:cat>
          <c:val>
            <c:numRef>
              <c:f>(Plemenšćina!$G$8,Plemenšćina!$I$8,Plemenšćina!$K$8,Plemenšćina!$M$8,Plemenšćina!$O$8)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725"/>
          <c:y val="0.2985"/>
          <c:w val="0.534"/>
          <c:h val="0.5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(Plemenšćina!$G$4,Plemenšćina!$I$4,Plemenšćina!$K$4,Plemenšćina!$M$4,Plemenšćina!$O$4)</c:f>
              <c:strCache/>
            </c:strRef>
          </c:cat>
          <c:val>
            <c:numRef>
              <c:f>(Plemenšćina!$G$10,Plemenšćina!$I$10,Plemenšćina!$K$10,Plemenšćina!$M$10,Plemenšćina!$O$10)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(Bušin!#REF!,Bušin!#REF!,Bušin!#REF!,Bušin!#REF!)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(Bušin!#REF!,Bušin!#REF!,Bušin!#REF!,Bušin!#REF!)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455"/>
          <c:y val="0.37525"/>
          <c:w val="0.7095"/>
          <c:h val="0.48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HNS</c:v>
                </c:pt>
                <c:pt idx="2">
                  <c:v>HSS</c:v>
                </c:pt>
                <c:pt idx="3">
                  <c:v>HSU</c:v>
                </c:pt>
                <c:pt idx="4">
                  <c:v>SDP</c:v>
                </c:pt>
              </c:strCache>
            </c:strRef>
          </c:cat>
          <c:val>
            <c:numRef>
              <c:f>(Pregrada!$G$8,Pregrada!$I$8,Pregrada!$K$8,Pregrada!$M$8,Pregrada!$O$8)</c:f>
              <c:numCache>
                <c:ptCount val="5"/>
                <c:pt idx="0">
                  <c:v>125</c:v>
                </c:pt>
                <c:pt idx="1">
                  <c:v>36</c:v>
                </c:pt>
                <c:pt idx="2">
                  <c:v>56</c:v>
                </c:pt>
                <c:pt idx="3">
                  <c:v>19</c:v>
                </c:pt>
                <c:pt idx="4">
                  <c:v>95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HNS</c:v>
                </c:pt>
                <c:pt idx="2">
                  <c:v>HSS</c:v>
                </c:pt>
                <c:pt idx="3">
                  <c:v>HSU</c:v>
                </c:pt>
                <c:pt idx="4">
                  <c:v>SDP</c:v>
                </c:pt>
              </c:strCache>
            </c:strRef>
          </c:cat>
          <c:val>
            <c:numRef>
              <c:f>(Pregrada!$G$8,Pregrada!$I$8,Pregrada!$K$8,Pregrada!$M$8,Pregrada!$O$8)</c:f>
              <c:numCache>
                <c:ptCount val="5"/>
                <c:pt idx="0">
                  <c:v>125</c:v>
                </c:pt>
                <c:pt idx="1">
                  <c:v>36</c:v>
                </c:pt>
                <c:pt idx="2">
                  <c:v>56</c:v>
                </c:pt>
                <c:pt idx="3">
                  <c:v>19</c:v>
                </c:pt>
                <c:pt idx="4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72"/>
          <c:y val="0.382"/>
          <c:w val="0.675"/>
          <c:h val="0.49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HNS</c:v>
                </c:pt>
                <c:pt idx="2">
                  <c:v>HSS</c:v>
                </c:pt>
                <c:pt idx="3">
                  <c:v>HSU</c:v>
                </c:pt>
                <c:pt idx="4">
                  <c:v>SDP</c:v>
                </c:pt>
              </c:strCache>
            </c:strRef>
          </c:cat>
          <c:val>
            <c:numRef>
              <c:f>(Pregrada!$G$10,Pregrada!$I$10,Pregrada!$K$10,Pregrada!$M$10,Pregrada!$O$10)</c:f>
              <c:numCach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925"/>
          <c:y val="0.2945"/>
          <c:w val="0.52225"/>
          <c:h val="0.5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(Kostel!$G$4,Kostel!$I$4,Kostel!$K$4,Kostel!$M$4,Kostel!$O$4)</c:f>
              <c:strCache/>
            </c:strRef>
          </c:cat>
          <c:val>
            <c:numRef>
              <c:f>(Kostel!$G$6,Kostel!$I$6,Kostel!$K$6,Kostel!$M$6,Kostel!$O$6)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97"/>
          <c:w val="0.5287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(Bušin!$G$4,Bušin!$K$4,Bušin!$M$4,Bušin!$O$4)</c:f>
              <c:strCache/>
            </c:strRef>
          </c:cat>
          <c:val>
            <c:numRef>
              <c:f>(Bušin!$G$8,Bušin!$K$8,Bušin!$M$8,Bušin!$O$8)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75"/>
          <c:y val="0.295"/>
          <c:w val="0.53425"/>
          <c:h val="0.5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(Kostel!$G$4,Kostel!$I$4,Kostel!$K$4,Kostel!$M$4,Kostel!$O$4)</c:f>
              <c:strCache/>
            </c:strRef>
          </c:cat>
          <c:val>
            <c:numRef>
              <c:f>(Kostel!$G$10,Kostel!$I$10,Kostel!$K$10,Kostel!$M$10,Kostel!$O$10)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335"/>
          <c:y val="0.376"/>
          <c:w val="0.7335"/>
          <c:h val="0.4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HNS</c:v>
                </c:pt>
                <c:pt idx="2">
                  <c:v>HSS</c:v>
                </c:pt>
                <c:pt idx="3">
                  <c:v>HSU</c:v>
                </c:pt>
                <c:pt idx="4">
                  <c:v>SDP</c:v>
                </c:pt>
              </c:strCache>
            </c:strRef>
          </c:cat>
          <c:val>
            <c:numRef>
              <c:f>(Pregrada!$G$8,Pregrada!$I$8,Pregrada!$K$8,Pregrada!$M$8,Pregrada!$O$8)</c:f>
              <c:numCache>
                <c:ptCount val="5"/>
                <c:pt idx="0">
                  <c:v>125</c:v>
                </c:pt>
                <c:pt idx="1">
                  <c:v>36</c:v>
                </c:pt>
                <c:pt idx="2">
                  <c:v>56</c:v>
                </c:pt>
                <c:pt idx="3">
                  <c:v>19</c:v>
                </c:pt>
                <c:pt idx="4">
                  <c:v>95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HNS</c:v>
                </c:pt>
                <c:pt idx="2">
                  <c:v>HSS</c:v>
                </c:pt>
                <c:pt idx="3">
                  <c:v>HSU</c:v>
                </c:pt>
                <c:pt idx="4">
                  <c:v>SDP</c:v>
                </c:pt>
              </c:strCache>
            </c:strRef>
          </c:cat>
          <c:val>
            <c:numRef>
              <c:f>(Pregrada!$G$8,Pregrada!$I$8,Pregrada!$K$8,Pregrada!$M$8,Pregrada!$O$8)</c:f>
              <c:numCache>
                <c:ptCount val="5"/>
                <c:pt idx="0">
                  <c:v>125</c:v>
                </c:pt>
                <c:pt idx="1">
                  <c:v>36</c:v>
                </c:pt>
                <c:pt idx="2">
                  <c:v>56</c:v>
                </c:pt>
                <c:pt idx="3">
                  <c:v>19</c:v>
                </c:pt>
                <c:pt idx="4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655"/>
          <c:y val="0.38175"/>
          <c:w val="0.68775"/>
          <c:h val="0.49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HNS</c:v>
                </c:pt>
                <c:pt idx="2">
                  <c:v>HSS</c:v>
                </c:pt>
                <c:pt idx="3">
                  <c:v>HSU</c:v>
                </c:pt>
                <c:pt idx="4">
                  <c:v>SDP</c:v>
                </c:pt>
              </c:strCache>
            </c:strRef>
          </c:cat>
          <c:val>
            <c:numRef>
              <c:f>(Pregrada!$G$10,Pregrada!$I$10,Pregrada!$K$10,Pregrada!$M$10,Pregrada!$O$10)</c:f>
              <c:numCach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1175"/>
          <c:y val="0.27275"/>
          <c:w val="0.57725"/>
          <c:h val="0.60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(UKUPNO!$G$5,UKUPNO!$I$5,UKUPNO!$K$5,UKUPNO!$M$5,UKUPNO!$O$5,UKUPNO!$Q$5)</c:f>
              <c:strCache/>
            </c:strRef>
          </c:cat>
          <c:val>
            <c:numRef>
              <c:f>(UKUPNO!$G$10,UKUPNO!$I$10,UKUPNO!$K$10,UKUPNO!$M$10,UKUPNO!$O$10,UKUPNO!$Q$10)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25"/>
          <c:y val="0.2775"/>
          <c:w val="0.576"/>
          <c:h val="0.6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99330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(UKUPNO!$G$5,UKUPNO!$I$5,UKUPNO!$K$5,UKUPNO!$M$5,UKUPNO!$O$5,UKUPNO!$Q$5)</c:f>
              <c:strCache/>
            </c:strRef>
          </c:cat>
          <c:val>
            <c:numRef>
              <c:f>(UKUPNO!$G$12,UKUPNO!$I$12,UKUPNO!$K$12,UKUPNO!$M$12,UKUPNO!$O$12,UKUPNO!$Q$12)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725"/>
          <c:y val="0.30125"/>
          <c:w val="0.534"/>
          <c:h val="0.5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(Bušin!$G$4,Bušin!$K$4,Bušin!$M$4,Bušin!$O$4)</c:f>
              <c:strCache/>
            </c:strRef>
          </c:cat>
          <c:val>
            <c:numRef>
              <c:f>(Bušin!$G$10,Bušin!$K$10,Bušin!$M$10,Bušin!$O$10)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(Bušin!#REF!,Bušin!#REF!,Bušin!#REF!,Bušin!#REF!)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(Bušin!#REF!,Bušin!#REF!,Bušin!#REF!,Bušin!#REF!)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97"/>
          <c:w val="0.5287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(Sopot!$G$4,Sopot!$I$4,Sopot!$K$4,Sopot!$M$4,Sopot!$O$4)</c:f>
              <c:strCache/>
            </c:strRef>
          </c:cat>
          <c:val>
            <c:numRef>
              <c:f>(Sopot!$G$8,Sopot!$I$8,Sopot!$K$8,Sopot!$M$8,Sopot!$O$8)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725"/>
          <c:y val="0.30125"/>
          <c:w val="0.534"/>
          <c:h val="0.5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(Sopot!$G$4,Sopot!$I$4,Sopot!$K$4,Sopot!$M$4,Sopot!$O$4)</c:f>
              <c:strCache/>
            </c:strRef>
          </c:cat>
          <c:val>
            <c:numRef>
              <c:f>(Sopot!$G$10,Sopot!$I$10,Sopot!$K$10,Sopot!$M$10,Sopot!$O$10)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(Bušin!#REF!,Bušin!#REF!,Bušin!#REF!,Bušin!#REF!)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(Bušin!#REF!,Bušin!#REF!,Bušin!#REF!,Bušin!#REF!)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/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97"/>
          <c:w val="0.5287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(Vinagora!$G$4,Vinagora!$I$4,Vinagora!$M$4)</c:f>
              <c:strCache/>
            </c:strRef>
          </c:cat>
          <c:val>
            <c:numRef>
              <c:f>(Vinagora!$G$8,Vinagora!$I$8,Vinagora!$M$8)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991100" y="3038475"/>
        <a:ext cx="26860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7724775" y="3038475"/>
        <a:ext cx="27146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0067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</xdr:row>
      <xdr:rowOff>0</xdr:rowOff>
    </xdr:from>
    <xdr:to>
      <xdr:col>11</xdr:col>
      <xdr:colOff>85725</xdr:colOff>
      <xdr:row>3</xdr:row>
      <xdr:rowOff>9525</xdr:rowOff>
    </xdr:to>
    <xdr:graphicFrame>
      <xdr:nvGraphicFramePr>
        <xdr:cNvPr id="2" name="Chart 2"/>
        <xdr:cNvGraphicFramePr/>
      </xdr:nvGraphicFramePr>
      <xdr:xfrm>
        <a:off x="4991100" y="1057275"/>
        <a:ext cx="26860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3</xdr:row>
      <xdr:rowOff>0</xdr:rowOff>
    </xdr:from>
    <xdr:to>
      <xdr:col>16</xdr:col>
      <xdr:colOff>9525</xdr:colOff>
      <xdr:row>3</xdr:row>
      <xdr:rowOff>9525</xdr:rowOff>
    </xdr:to>
    <xdr:graphicFrame>
      <xdr:nvGraphicFramePr>
        <xdr:cNvPr id="3" name="Chart 3"/>
        <xdr:cNvGraphicFramePr/>
      </xdr:nvGraphicFramePr>
      <xdr:xfrm>
        <a:off x="7724775" y="1057275"/>
        <a:ext cx="2714625" cy="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4" name="Chart 4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5" name="Chart 5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0</xdr:rowOff>
    </xdr:from>
    <xdr:to>
      <xdr:col>11</xdr:col>
      <xdr:colOff>85725</xdr:colOff>
      <xdr:row>4</xdr:row>
      <xdr:rowOff>9525</xdr:rowOff>
    </xdr:to>
    <xdr:graphicFrame>
      <xdr:nvGraphicFramePr>
        <xdr:cNvPr id="1" name="Chart 1"/>
        <xdr:cNvGraphicFramePr/>
      </xdr:nvGraphicFramePr>
      <xdr:xfrm>
        <a:off x="4314825" y="1133475"/>
        <a:ext cx="30956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4</xdr:row>
      <xdr:rowOff>0</xdr:rowOff>
    </xdr:from>
    <xdr:to>
      <xdr:col>16</xdr:col>
      <xdr:colOff>9525</xdr:colOff>
      <xdr:row>4</xdr:row>
      <xdr:rowOff>9525</xdr:rowOff>
    </xdr:to>
    <xdr:graphicFrame>
      <xdr:nvGraphicFramePr>
        <xdr:cNvPr id="2" name="Chart 2"/>
        <xdr:cNvGraphicFramePr/>
      </xdr:nvGraphicFramePr>
      <xdr:xfrm>
        <a:off x="7458075" y="1133475"/>
        <a:ext cx="292417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</xdr:row>
      <xdr:rowOff>47625</xdr:rowOff>
    </xdr:from>
    <xdr:to>
      <xdr:col>8</xdr:col>
      <xdr:colOff>295275</xdr:colOff>
      <xdr:row>44</xdr:row>
      <xdr:rowOff>57150</xdr:rowOff>
    </xdr:to>
    <xdr:graphicFrame>
      <xdr:nvGraphicFramePr>
        <xdr:cNvPr id="3" name="Chart 3"/>
        <xdr:cNvGraphicFramePr/>
      </xdr:nvGraphicFramePr>
      <xdr:xfrm>
        <a:off x="47625" y="3152775"/>
        <a:ext cx="5743575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12</xdr:row>
      <xdr:rowOff>57150</xdr:rowOff>
    </xdr:from>
    <xdr:to>
      <xdr:col>17</xdr:col>
      <xdr:colOff>542925</xdr:colOff>
      <xdr:row>44</xdr:row>
      <xdr:rowOff>47625</xdr:rowOff>
    </xdr:to>
    <xdr:graphicFrame>
      <xdr:nvGraphicFramePr>
        <xdr:cNvPr id="4" name="Chart 4"/>
        <xdr:cNvGraphicFramePr/>
      </xdr:nvGraphicFramePr>
      <xdr:xfrm>
        <a:off x="5838825" y="3162300"/>
        <a:ext cx="5686425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2" name="Chart 5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0067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3" name="Chart 3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0067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3" name="Chart 3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0067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3" name="Chart 3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0067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3" name="Chart 3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540067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3" name="Chart 4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0067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3" name="Chart 3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40067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991100" y="3038475"/>
        <a:ext cx="2686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25</xdr:row>
      <xdr:rowOff>9525</xdr:rowOff>
    </xdr:to>
    <xdr:graphicFrame>
      <xdr:nvGraphicFramePr>
        <xdr:cNvPr id="3" name="Chart 3"/>
        <xdr:cNvGraphicFramePr/>
      </xdr:nvGraphicFramePr>
      <xdr:xfrm>
        <a:off x="7724775" y="3038475"/>
        <a:ext cx="27146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Q25"/>
  <sheetViews>
    <sheetView tabSelected="1" zoomScale="115" zoomScaleNormal="115" workbookViewId="0" topLeftCell="A1">
      <selection activeCell="A1" sqref="A1:P1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193" t="s">
        <v>7</v>
      </c>
      <c r="J4" s="194"/>
      <c r="K4" s="168" t="s">
        <v>8</v>
      </c>
      <c r="L4" s="169"/>
      <c r="M4" s="170" t="s">
        <v>9</v>
      </c>
      <c r="N4" s="171"/>
      <c r="O4" s="172" t="s">
        <v>10</v>
      </c>
      <c r="P4" s="173"/>
    </row>
    <row r="5" spans="1:16" s="1" customFormat="1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20</v>
      </c>
      <c r="B6" s="61">
        <v>1782</v>
      </c>
      <c r="C6" s="119">
        <f>F6+E6</f>
        <v>334</v>
      </c>
      <c r="D6" s="62">
        <f>C6/B6</f>
        <v>0.18742985409652077</v>
      </c>
      <c r="E6" s="130">
        <v>3</v>
      </c>
      <c r="F6" s="63">
        <f>SUM(G6,I6,K6,M6,O6,)</f>
        <v>331</v>
      </c>
      <c r="G6" s="131">
        <v>125</v>
      </c>
      <c r="H6" s="72">
        <f>G6/F6</f>
        <v>0.3776435045317221</v>
      </c>
      <c r="I6" s="132">
        <v>36</v>
      </c>
      <c r="J6" s="122">
        <f>I6/F6</f>
        <v>0.10876132930513595</v>
      </c>
      <c r="K6" s="132">
        <v>56</v>
      </c>
      <c r="L6" s="64">
        <f>K6/F6</f>
        <v>0.1691842900302115</v>
      </c>
      <c r="M6" s="132">
        <v>19</v>
      </c>
      <c r="N6" s="65">
        <f>M6/F6</f>
        <v>0.05740181268882175</v>
      </c>
      <c r="O6" s="132">
        <v>95</v>
      </c>
      <c r="P6" s="66">
        <f>O6/F6</f>
        <v>0.28700906344410876</v>
      </c>
    </row>
    <row r="7" spans="1:16" ht="13.5" thickBot="1">
      <c r="A7" s="10"/>
      <c r="B7" s="2">
        <v>1</v>
      </c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s="9" customFormat="1" ht="17.25" thickBot="1">
      <c r="A8" s="27" t="s">
        <v>1</v>
      </c>
      <c r="B8" s="30">
        <f>SUM(B6:B7)</f>
        <v>1783</v>
      </c>
      <c r="C8" s="31">
        <f>SUM(C6:C7)</f>
        <v>334</v>
      </c>
      <c r="D8" s="32">
        <f>C8/B8</f>
        <v>0.1873247335950645</v>
      </c>
      <c r="E8" s="33">
        <f>SUM(E6:E7)</f>
        <v>3</v>
      </c>
      <c r="F8" s="34">
        <f>SUM(F6:F7)</f>
        <v>331</v>
      </c>
      <c r="G8" s="73">
        <f>SUM(G6:G6)</f>
        <v>125</v>
      </c>
      <c r="H8" s="74">
        <f>G8/F8</f>
        <v>0.3776435045317221</v>
      </c>
      <c r="I8" s="123">
        <f>SUM(I6:I6)</f>
        <v>36</v>
      </c>
      <c r="J8" s="124">
        <f>I8/F8</f>
        <v>0.10876132930513595</v>
      </c>
      <c r="K8" s="7">
        <f>SUM(K6:K6)</f>
        <v>56</v>
      </c>
      <c r="L8" s="45">
        <f>K8/F8</f>
        <v>0.1691842900302115</v>
      </c>
      <c r="M8" s="8">
        <f>SUM(M6:M6)</f>
        <v>19</v>
      </c>
      <c r="N8" s="46">
        <f>M8/F8</f>
        <v>0.05740181268882175</v>
      </c>
      <c r="O8" s="48">
        <f>SUM(O6:O6)</f>
        <v>95</v>
      </c>
      <c r="P8" s="51">
        <f>O8/F8</f>
        <v>0.28700906344410876</v>
      </c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s="90" customFormat="1" ht="45.75" thickBot="1">
      <c r="A10" s="195" t="s">
        <v>17</v>
      </c>
      <c r="B10" s="196"/>
      <c r="C10" s="196"/>
      <c r="D10" s="196"/>
      <c r="E10" s="196"/>
      <c r="F10" s="197"/>
      <c r="G10" s="181">
        <f>B25</f>
        <v>3</v>
      </c>
      <c r="H10" s="182"/>
      <c r="I10" s="183">
        <f>C25</f>
        <v>1</v>
      </c>
      <c r="J10" s="184"/>
      <c r="K10" s="185">
        <f>D25</f>
        <v>1</v>
      </c>
      <c r="L10" s="186"/>
      <c r="M10" s="187">
        <f>E25</f>
        <v>0</v>
      </c>
      <c r="N10" s="188"/>
      <c r="O10" s="189">
        <f>F25</f>
        <v>2</v>
      </c>
      <c r="P10" s="190"/>
      <c r="Q10" s="166">
        <f>SUM(G10:P10)</f>
        <v>7</v>
      </c>
    </row>
    <row r="11" ht="13.5" thickBot="1"/>
    <row r="12" spans="1:16" s="76" customFormat="1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06" t="s">
        <v>7</v>
      </c>
      <c r="D13" s="208" t="s">
        <v>8</v>
      </c>
      <c r="E13" s="210" t="s">
        <v>9</v>
      </c>
      <c r="F13" s="211" t="s">
        <v>10</v>
      </c>
    </row>
    <row r="14" spans="1:6" ht="12.75">
      <c r="A14" s="214"/>
      <c r="B14" s="205"/>
      <c r="C14" s="207"/>
      <c r="D14" s="209"/>
      <c r="E14" s="209"/>
      <c r="F14" s="212"/>
    </row>
    <row r="15" spans="1:6" ht="16.5" thickBot="1">
      <c r="A15" s="39" t="s">
        <v>12</v>
      </c>
      <c r="B15" s="18">
        <f>G8</f>
        <v>125</v>
      </c>
      <c r="C15" s="125">
        <f>I8</f>
        <v>36</v>
      </c>
      <c r="D15" s="19">
        <f>K8</f>
        <v>56</v>
      </c>
      <c r="E15" s="20">
        <f>M8</f>
        <v>19</v>
      </c>
      <c r="F15" s="52">
        <f>O8</f>
        <v>95</v>
      </c>
    </row>
    <row r="16" spans="1:6" ht="12.75">
      <c r="A16" s="40">
        <v>1</v>
      </c>
      <c r="B16" s="14">
        <f aca="true" t="shared" si="0" ref="B16:F22">B$15/$A16</f>
        <v>125</v>
      </c>
      <c r="C16" s="127">
        <f t="shared" si="0"/>
        <v>36</v>
      </c>
      <c r="D16" s="11">
        <f t="shared" si="0"/>
        <v>56</v>
      </c>
      <c r="E16" s="53">
        <f t="shared" si="0"/>
        <v>19</v>
      </c>
      <c r="F16" s="54">
        <f t="shared" si="0"/>
        <v>95</v>
      </c>
    </row>
    <row r="17" spans="1:6" s="44" customFormat="1" ht="15">
      <c r="A17" s="40">
        <v>2</v>
      </c>
      <c r="B17" s="14">
        <f t="shared" si="0"/>
        <v>62.5</v>
      </c>
      <c r="C17" s="127">
        <f t="shared" si="0"/>
        <v>18</v>
      </c>
      <c r="D17" s="11">
        <f t="shared" si="0"/>
        <v>28</v>
      </c>
      <c r="E17" s="53">
        <f t="shared" si="0"/>
        <v>9.5</v>
      </c>
      <c r="F17" s="54">
        <f t="shared" si="0"/>
        <v>47.5</v>
      </c>
    </row>
    <row r="18" spans="1:6" s="43" customFormat="1" ht="12.75">
      <c r="A18" s="40">
        <v>3</v>
      </c>
      <c r="B18" s="14">
        <f t="shared" si="0"/>
        <v>41.666666666666664</v>
      </c>
      <c r="C18" s="127">
        <f t="shared" si="0"/>
        <v>12</v>
      </c>
      <c r="D18" s="11">
        <f t="shared" si="0"/>
        <v>18.666666666666668</v>
      </c>
      <c r="E18" s="53">
        <f t="shared" si="0"/>
        <v>6.333333333333333</v>
      </c>
      <c r="F18" s="54">
        <f t="shared" si="0"/>
        <v>31.666666666666668</v>
      </c>
    </row>
    <row r="19" spans="1:6" ht="12.75">
      <c r="A19" s="40">
        <v>4</v>
      </c>
      <c r="B19" s="14">
        <f t="shared" si="0"/>
        <v>31.25</v>
      </c>
      <c r="C19" s="127">
        <f t="shared" si="0"/>
        <v>9</v>
      </c>
      <c r="D19" s="11">
        <f t="shared" si="0"/>
        <v>14</v>
      </c>
      <c r="E19" s="53">
        <f t="shared" si="0"/>
        <v>4.75</v>
      </c>
      <c r="F19" s="54">
        <f t="shared" si="0"/>
        <v>23.75</v>
      </c>
    </row>
    <row r="20" spans="1:6" ht="12.75">
      <c r="A20" s="40">
        <v>5</v>
      </c>
      <c r="B20" s="14">
        <f t="shared" si="0"/>
        <v>25</v>
      </c>
      <c r="C20" s="127">
        <f t="shared" si="0"/>
        <v>7.2</v>
      </c>
      <c r="D20" s="11">
        <f t="shared" si="0"/>
        <v>11.2</v>
      </c>
      <c r="E20" s="53">
        <f t="shared" si="0"/>
        <v>3.8</v>
      </c>
      <c r="F20" s="54">
        <f t="shared" si="0"/>
        <v>19</v>
      </c>
    </row>
    <row r="21" spans="1:6" ht="12.75">
      <c r="A21" s="40">
        <v>6</v>
      </c>
      <c r="B21" s="14">
        <f t="shared" si="0"/>
        <v>20.833333333333332</v>
      </c>
      <c r="C21" s="127">
        <f t="shared" si="0"/>
        <v>6</v>
      </c>
      <c r="D21" s="11">
        <f t="shared" si="0"/>
        <v>9.333333333333334</v>
      </c>
      <c r="E21" s="53">
        <f t="shared" si="0"/>
        <v>3.1666666666666665</v>
      </c>
      <c r="F21" s="54">
        <f t="shared" si="0"/>
        <v>15.833333333333334</v>
      </c>
    </row>
    <row r="22" spans="1:6" ht="13.5" thickBot="1">
      <c r="A22" s="41">
        <v>7</v>
      </c>
      <c r="B22" s="67">
        <f t="shared" si="0"/>
        <v>17.857142857142858</v>
      </c>
      <c r="C22" s="128">
        <f t="shared" si="0"/>
        <v>5.142857142857143</v>
      </c>
      <c r="D22" s="12">
        <f t="shared" si="0"/>
        <v>8</v>
      </c>
      <c r="E22" s="13">
        <f t="shared" si="0"/>
        <v>2.7142857142857144</v>
      </c>
      <c r="F22" s="55">
        <f t="shared" si="0"/>
        <v>13.571428571428571</v>
      </c>
    </row>
    <row r="23" spans="1:6" ht="16.5" thickBot="1">
      <c r="A23" s="68" t="s">
        <v>15</v>
      </c>
      <c r="B23" s="201">
        <f>LARGE(B16:F22,7)</f>
        <v>36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3.4722222222222223</v>
      </c>
      <c r="C24" s="15">
        <f>C16/$B$23</f>
        <v>1</v>
      </c>
      <c r="D24" s="15">
        <f>D16/$B$23</f>
        <v>1.5555555555555556</v>
      </c>
      <c r="E24" s="15">
        <f>E16/$B$23</f>
        <v>0.5277777777777778</v>
      </c>
      <c r="F24" s="16">
        <f>F16/$B$23</f>
        <v>2.638888888888889</v>
      </c>
    </row>
    <row r="25" spans="1:16" s="89" customFormat="1" ht="18.75" thickBot="1">
      <c r="A25" s="83" t="s">
        <v>5</v>
      </c>
      <c r="B25" s="84">
        <f>FLOOR(B24,1)</f>
        <v>3</v>
      </c>
      <c r="C25" s="129">
        <f>FLOOR(C24,1)</f>
        <v>1</v>
      </c>
      <c r="D25" s="85">
        <f>FLOOR(D24,1)</f>
        <v>1</v>
      </c>
      <c r="E25" s="86">
        <f>FLOOR(E24,1)</f>
        <v>0</v>
      </c>
      <c r="F25" s="87">
        <f>FLOOR(F24,1)</f>
        <v>2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2:F12"/>
    <mergeCell ref="B23:F23"/>
    <mergeCell ref="B13:B14"/>
    <mergeCell ref="C13:C14"/>
    <mergeCell ref="D13:D14"/>
    <mergeCell ref="E13:E14"/>
    <mergeCell ref="F13:F14"/>
    <mergeCell ref="A13:A14"/>
    <mergeCell ref="A1:P1"/>
    <mergeCell ref="A3:P3"/>
    <mergeCell ref="G10:H10"/>
    <mergeCell ref="I10:J10"/>
    <mergeCell ref="K10:L10"/>
    <mergeCell ref="M10:N10"/>
    <mergeCell ref="O10:P10"/>
    <mergeCell ref="G4:H4"/>
    <mergeCell ref="I4:J4"/>
    <mergeCell ref="A10:F10"/>
    <mergeCell ref="K4:L4"/>
    <mergeCell ref="M4:N4"/>
    <mergeCell ref="O4:P4"/>
    <mergeCell ref="C4:D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7</formula>
    </cfRule>
    <cfRule type="cellIs" priority="3" dxfId="2" operator="equal" stopIfTrue="1">
      <formula>7</formula>
    </cfRule>
  </conditionalFormatting>
  <printOptions/>
  <pageMargins left="0.15748031496062992" right="0.5511811023622047" top="0.984251968503937" bottom="3.3070866141732287" header="0.5118110236220472" footer="2.125984251968504"/>
  <pageSetup errors="blank"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3"/>
    <pageSetUpPr fitToPage="1"/>
  </sheetPr>
  <dimension ref="A1:Q25"/>
  <sheetViews>
    <sheetView zoomScale="115" zoomScaleNormal="115" workbookViewId="0" topLeftCell="A1">
      <selection activeCell="F35" sqref="F35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193" t="s">
        <v>7</v>
      </c>
      <c r="J4" s="194"/>
      <c r="K4" s="168" t="s">
        <v>8</v>
      </c>
      <c r="L4" s="169"/>
      <c r="M4" s="172" t="s">
        <v>10</v>
      </c>
      <c r="N4" s="237"/>
      <c r="O4" s="238" t="s">
        <v>30</v>
      </c>
      <c r="P4" s="239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40</v>
      </c>
      <c r="B6" s="61">
        <v>592</v>
      </c>
      <c r="C6" s="119">
        <f>F6+E6</f>
        <v>179</v>
      </c>
      <c r="D6" s="62">
        <f>C6/B6</f>
        <v>0.30236486486486486</v>
      </c>
      <c r="E6" s="130">
        <v>7</v>
      </c>
      <c r="F6" s="63">
        <f>SUM(G6,I6,K6,M6,O6,)</f>
        <v>172</v>
      </c>
      <c r="G6" s="131">
        <v>19</v>
      </c>
      <c r="H6" s="72">
        <f>G6/F6</f>
        <v>0.11046511627906977</v>
      </c>
      <c r="I6" s="132">
        <v>14</v>
      </c>
      <c r="J6" s="122">
        <f>I6/F6</f>
        <v>0.08139534883720931</v>
      </c>
      <c r="K6" s="132">
        <v>73</v>
      </c>
      <c r="L6" s="64">
        <f>K6/F6</f>
        <v>0.42441860465116277</v>
      </c>
      <c r="M6" s="132">
        <v>28</v>
      </c>
      <c r="N6" s="108">
        <f>M6/F6</f>
        <v>0.16279069767441862</v>
      </c>
      <c r="O6" s="132">
        <v>38</v>
      </c>
      <c r="P6" s="115">
        <f>O6/F6</f>
        <v>0.22093023255813954</v>
      </c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592</v>
      </c>
      <c r="C8" s="31">
        <f>SUM(C6:C7)</f>
        <v>179</v>
      </c>
      <c r="D8" s="32">
        <f>C8/B8</f>
        <v>0.30236486486486486</v>
      </c>
      <c r="E8" s="33">
        <f>SUM(E6:E7)</f>
        <v>7</v>
      </c>
      <c r="F8" s="34">
        <f>SUM(F6:F7)</f>
        <v>172</v>
      </c>
      <c r="G8" s="73">
        <f>SUM(G6:G6)</f>
        <v>19</v>
      </c>
      <c r="H8" s="74">
        <f>G8/F8</f>
        <v>0.11046511627906977</v>
      </c>
      <c r="I8" s="123">
        <f>SUM(I6:I6)</f>
        <v>14</v>
      </c>
      <c r="J8" s="124">
        <f>I8/F8</f>
        <v>0.08139534883720931</v>
      </c>
      <c r="K8" s="7">
        <f>SUM(K6:K6)</f>
        <v>73</v>
      </c>
      <c r="L8" s="45">
        <f>K8/F8</f>
        <v>0.42441860465116277</v>
      </c>
      <c r="M8" s="109">
        <f>SUM(M6:M6)</f>
        <v>28</v>
      </c>
      <c r="N8" s="110">
        <f>M8/F8</f>
        <v>0.16279069767441862</v>
      </c>
      <c r="O8" s="116">
        <f>SUM(O6:O6)</f>
        <v>38</v>
      </c>
      <c r="P8" s="117">
        <f>O8/F8</f>
        <v>0.22093023255813954</v>
      </c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181">
        <f>B25</f>
        <v>0</v>
      </c>
      <c r="H10" s="182"/>
      <c r="I10" s="183">
        <f>C25</f>
        <v>0</v>
      </c>
      <c r="J10" s="184"/>
      <c r="K10" s="185">
        <f>D25</f>
        <v>3</v>
      </c>
      <c r="L10" s="186"/>
      <c r="M10" s="233">
        <f>E25</f>
        <v>1</v>
      </c>
      <c r="N10" s="234"/>
      <c r="O10" s="235">
        <f>F25</f>
        <v>1</v>
      </c>
      <c r="P10" s="236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06" t="s">
        <v>7</v>
      </c>
      <c r="D13" s="208" t="s">
        <v>8</v>
      </c>
      <c r="E13" s="229" t="s">
        <v>10</v>
      </c>
      <c r="F13" s="231" t="s">
        <v>30</v>
      </c>
    </row>
    <row r="14" spans="1:6" ht="12.75">
      <c r="A14" s="214"/>
      <c r="B14" s="205"/>
      <c r="C14" s="207"/>
      <c r="D14" s="209"/>
      <c r="E14" s="230"/>
      <c r="F14" s="232"/>
    </row>
    <row r="15" spans="1:6" ht="16.5" thickBot="1">
      <c r="A15" s="39" t="s">
        <v>12</v>
      </c>
      <c r="B15" s="18">
        <f>G8</f>
        <v>19</v>
      </c>
      <c r="C15" s="125">
        <f>I8</f>
        <v>14</v>
      </c>
      <c r="D15" s="19">
        <f>K8</f>
        <v>73</v>
      </c>
      <c r="E15" s="103">
        <f>M8</f>
        <v>28</v>
      </c>
      <c r="F15" s="111">
        <f>O8</f>
        <v>38</v>
      </c>
    </row>
    <row r="16" spans="1:6" ht="12.75">
      <c r="A16" s="77">
        <v>1</v>
      </c>
      <c r="B16" s="78">
        <f aca="true" t="shared" si="0" ref="B16:F20">B$15/$A16</f>
        <v>19</v>
      </c>
      <c r="C16" s="126">
        <f t="shared" si="0"/>
        <v>14</v>
      </c>
      <c r="D16" s="79">
        <f t="shared" si="0"/>
        <v>73</v>
      </c>
      <c r="E16" s="104">
        <f t="shared" si="0"/>
        <v>28</v>
      </c>
      <c r="F16" s="118">
        <f t="shared" si="0"/>
        <v>38</v>
      </c>
    </row>
    <row r="17" spans="1:16" ht="15">
      <c r="A17" s="40">
        <v>2</v>
      </c>
      <c r="B17" s="14">
        <f t="shared" si="0"/>
        <v>9.5</v>
      </c>
      <c r="C17" s="127">
        <f t="shared" si="0"/>
        <v>7</v>
      </c>
      <c r="D17" s="11">
        <f t="shared" si="0"/>
        <v>36.5</v>
      </c>
      <c r="E17" s="105">
        <f t="shared" si="0"/>
        <v>14</v>
      </c>
      <c r="F17" s="112">
        <f t="shared" si="0"/>
        <v>19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14">
        <f t="shared" si="0"/>
        <v>6.333333333333333</v>
      </c>
      <c r="C18" s="127">
        <f t="shared" si="0"/>
        <v>4.666666666666667</v>
      </c>
      <c r="D18" s="11">
        <f t="shared" si="0"/>
        <v>24.333333333333332</v>
      </c>
      <c r="E18" s="105">
        <f t="shared" si="0"/>
        <v>9.333333333333334</v>
      </c>
      <c r="F18" s="112">
        <f t="shared" si="0"/>
        <v>12.666666666666666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14">
        <f t="shared" si="0"/>
        <v>4.75</v>
      </c>
      <c r="C19" s="127">
        <f t="shared" si="0"/>
        <v>3.5</v>
      </c>
      <c r="D19" s="11">
        <f t="shared" si="0"/>
        <v>18.25</v>
      </c>
      <c r="E19" s="105">
        <f t="shared" si="0"/>
        <v>7</v>
      </c>
      <c r="F19" s="112">
        <f t="shared" si="0"/>
        <v>9.5</v>
      </c>
    </row>
    <row r="20" spans="1:6" ht="13.5" thickBot="1">
      <c r="A20" s="41">
        <v>5</v>
      </c>
      <c r="B20" s="82">
        <f t="shared" si="0"/>
        <v>3.8</v>
      </c>
      <c r="C20" s="128">
        <f t="shared" si="0"/>
        <v>2.8</v>
      </c>
      <c r="D20" s="12">
        <f t="shared" si="0"/>
        <v>14.6</v>
      </c>
      <c r="E20" s="106">
        <f t="shared" si="0"/>
        <v>5.6</v>
      </c>
      <c r="F20" s="113">
        <f t="shared" si="0"/>
        <v>7.6</v>
      </c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24.333333333333332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0.7808219178082192</v>
      </c>
      <c r="C24" s="15">
        <f>C16/$B$23</f>
        <v>0.5753424657534247</v>
      </c>
      <c r="D24" s="15">
        <f>D16/$B$23</f>
        <v>3</v>
      </c>
      <c r="E24" s="15">
        <f>E16/$B$23</f>
        <v>1.1506849315068495</v>
      </c>
      <c r="F24" s="16">
        <f>F16/$B$23</f>
        <v>1.5616438356164384</v>
      </c>
    </row>
    <row r="25" spans="1:16" ht="18.75" thickBot="1">
      <c r="A25" s="83" t="s">
        <v>5</v>
      </c>
      <c r="B25" s="84">
        <f>FLOOR(B24,1)</f>
        <v>0</v>
      </c>
      <c r="C25" s="129">
        <f>FLOOR(C24,1)</f>
        <v>0</v>
      </c>
      <c r="D25" s="85">
        <f>FLOOR(D24,1)</f>
        <v>3</v>
      </c>
      <c r="E25" s="107">
        <f>FLOOR(E24,1)</f>
        <v>1</v>
      </c>
      <c r="F25" s="114">
        <f>FLOOR(F24,1)</f>
        <v>1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27" right="0.32" top="1" bottom="1" header="0.5" footer="0.5"/>
  <pageSetup fitToHeight="1" fitToWidth="1"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workbookViewId="0" topLeftCell="A1">
      <selection activeCell="A1" sqref="A1:R1"/>
    </sheetView>
  </sheetViews>
  <sheetFormatPr defaultColWidth="9.140625" defaultRowHeight="12.75"/>
  <cols>
    <col min="1" max="1" width="18.421875" style="0" customWidth="1"/>
    <col min="19" max="19" width="13.7109375" style="0" customWidth="1"/>
  </cols>
  <sheetData>
    <row r="1" spans="1:18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ht="13.5" thickBot="1"/>
    <row r="3" spans="1:18" s="71" customFormat="1" ht="38.25" thickBot="1">
      <c r="A3" s="178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ht="13.5" thickBot="1"/>
    <row r="5" spans="1:18" ht="27" thickBot="1">
      <c r="A5" s="21"/>
      <c r="B5" s="50"/>
      <c r="C5" s="174" t="s">
        <v>18</v>
      </c>
      <c r="D5" s="174"/>
      <c r="E5" s="50"/>
      <c r="F5" s="28"/>
      <c r="G5" s="247" t="s">
        <v>6</v>
      </c>
      <c r="H5" s="192"/>
      <c r="I5" s="193" t="s">
        <v>7</v>
      </c>
      <c r="J5" s="194"/>
      <c r="K5" s="168" t="s">
        <v>8</v>
      </c>
      <c r="L5" s="169"/>
      <c r="M5" s="172" t="s">
        <v>10</v>
      </c>
      <c r="N5" s="237"/>
      <c r="O5" s="238" t="s">
        <v>30</v>
      </c>
      <c r="P5" s="246"/>
      <c r="Q5" s="242" t="s">
        <v>9</v>
      </c>
      <c r="R5" s="243"/>
    </row>
    <row r="6" spans="1:18" ht="12.75">
      <c r="A6" s="29" t="s">
        <v>0</v>
      </c>
      <c r="B6" s="35" t="s">
        <v>4</v>
      </c>
      <c r="C6" s="36" t="s">
        <v>11</v>
      </c>
      <c r="D6" s="35" t="s">
        <v>13</v>
      </c>
      <c r="E6" s="36" t="s">
        <v>3</v>
      </c>
      <c r="F6" s="37" t="s">
        <v>2</v>
      </c>
      <c r="G6" s="161" t="s">
        <v>11</v>
      </c>
      <c r="H6" s="35" t="s">
        <v>13</v>
      </c>
      <c r="I6" s="36" t="s">
        <v>11</v>
      </c>
      <c r="J6" s="35" t="s">
        <v>13</v>
      </c>
      <c r="K6" s="36" t="s">
        <v>11</v>
      </c>
      <c r="L6" s="35" t="s">
        <v>13</v>
      </c>
      <c r="M6" s="36" t="s">
        <v>11</v>
      </c>
      <c r="N6" s="35" t="s">
        <v>13</v>
      </c>
      <c r="O6" s="36" t="s">
        <v>11</v>
      </c>
      <c r="P6" s="35" t="s">
        <v>13</v>
      </c>
      <c r="Q6" s="38" t="s">
        <v>11</v>
      </c>
      <c r="R6" s="37" t="s">
        <v>13</v>
      </c>
    </row>
    <row r="7" spans="1:18" ht="12.75">
      <c r="A7" s="152"/>
      <c r="B7" s="153"/>
      <c r="C7" s="154"/>
      <c r="D7" s="153"/>
      <c r="E7" s="154"/>
      <c r="F7" s="155"/>
      <c r="G7" s="162"/>
      <c r="H7" s="153"/>
      <c r="I7" s="154"/>
      <c r="J7" s="153"/>
      <c r="K7" s="154"/>
      <c r="L7" s="153"/>
      <c r="M7" s="154"/>
      <c r="N7" s="153"/>
      <c r="O7" s="154"/>
      <c r="P7" s="153"/>
      <c r="Q7" s="156"/>
      <c r="R7" s="155"/>
    </row>
    <row r="8" spans="1:18" ht="12.75">
      <c r="A8" s="60" t="s">
        <v>32</v>
      </c>
      <c r="B8" s="61">
        <f>Pregrada!B6+Bušin!B6+Sopot!B6+Vinagora!B6+Stipernica!B6+Gorjakovo!B6+Cigrovec!B6+Benkovo!B6+Plemenšćina!B6+Kostel!B6</f>
        <v>5774</v>
      </c>
      <c r="C8" s="119">
        <f>F8+E8</f>
        <v>1425</v>
      </c>
      <c r="D8" s="62">
        <f>C8/B8</f>
        <v>0.24679598198822306</v>
      </c>
      <c r="E8" s="130">
        <f>Pregrada!E6+Bušin!E6+Sopot!E6+Vinagora!E6+Stipernica!E6+Gorjakovo!E6+Cigrovec!E6+Benkovo!E6+Plemenšćina!E6+Kostel!E6</f>
        <v>32</v>
      </c>
      <c r="F8" s="63">
        <f>SUM(G8,I8,K8,M8,O8,Q8)</f>
        <v>1393</v>
      </c>
      <c r="G8" s="167">
        <f>Pregrada!G6+Bušin!G6+Sopot!G6+Vinagora!G6+Stipernica!G6+Cigrovec!G6+Benkovo!G6+Plemenšćina!G6+Kostel!G6</f>
        <v>451</v>
      </c>
      <c r="H8" s="72">
        <f>G8/F8</f>
        <v>0.3237616654702082</v>
      </c>
      <c r="I8" s="132">
        <f>Pregrada!I6+Sopot!I6+Vinagora!I6+Gorjakovo!I6+Cigrovec!I6+Plemenšćina!I6+Kostel!I6</f>
        <v>212</v>
      </c>
      <c r="J8" s="122">
        <f>I8/F8</f>
        <v>0.15218951902368988</v>
      </c>
      <c r="K8" s="132">
        <f>Pregrada!K6+Bušin!K6+Sopot!K6+Stipernica!K6+Gorjakovo!K6+Cigrovec!K6+Benkovo!K6+Plemenšćina!K6+Kostel!K6</f>
        <v>335</v>
      </c>
      <c r="L8" s="64">
        <f>K8/F8</f>
        <v>0.2404881550610194</v>
      </c>
      <c r="M8" s="132">
        <f>Pregrada!O6+Bušin!O6+Sopot!O6+Cigrovec!O6+Benkovo!O6+Plemenšćina!M6+Kostel!M6</f>
        <v>233</v>
      </c>
      <c r="N8" s="108">
        <f>M8/F8</f>
        <v>0.167264895908112</v>
      </c>
      <c r="O8" s="132">
        <f>Plemenšćina!O6+Kostel!O6</f>
        <v>66</v>
      </c>
      <c r="P8" s="159">
        <f>O8/F8</f>
        <v>0.04737975592246949</v>
      </c>
      <c r="Q8" s="131">
        <f>Pregrada!M6+Bušin!M6+Sopot!M6+Vinagora!M6+Stipernica!M6</f>
        <v>96</v>
      </c>
      <c r="R8" s="157">
        <f>Q8/F8</f>
        <v>0.06891600861450108</v>
      </c>
    </row>
    <row r="9" spans="1:18" ht="13.5" thickBot="1">
      <c r="A9" s="10"/>
      <c r="B9" s="2"/>
      <c r="C9" s="56"/>
      <c r="D9" s="3"/>
      <c r="E9" s="4"/>
      <c r="F9" s="57"/>
      <c r="G9" s="163"/>
      <c r="H9" s="58"/>
      <c r="I9" s="17"/>
      <c r="J9" s="58"/>
      <c r="K9" s="17"/>
      <c r="L9" s="58"/>
      <c r="M9" s="17"/>
      <c r="N9" s="58"/>
      <c r="O9" s="17"/>
      <c r="P9" s="58"/>
      <c r="Q9" s="5"/>
      <c r="R9" s="59"/>
    </row>
    <row r="10" spans="1:18" ht="17.25" thickBot="1">
      <c r="A10" s="27" t="s">
        <v>1</v>
      </c>
      <c r="B10" s="30">
        <f>SUM(B8:B9)</f>
        <v>5774</v>
      </c>
      <c r="C10" s="31">
        <f>SUM(C8:C9)</f>
        <v>1425</v>
      </c>
      <c r="D10" s="32">
        <f>C10/B10</f>
        <v>0.24679598198822306</v>
      </c>
      <c r="E10" s="33">
        <f>SUM(E8:E9)</f>
        <v>32</v>
      </c>
      <c r="F10" s="34">
        <f>SUM(F8:F9)</f>
        <v>1393</v>
      </c>
      <c r="G10" s="164">
        <f>SUM(G8:G8)</f>
        <v>451</v>
      </c>
      <c r="H10" s="74">
        <f>G10/F10</f>
        <v>0.3237616654702082</v>
      </c>
      <c r="I10" s="123">
        <f>SUM(I8:I8)</f>
        <v>212</v>
      </c>
      <c r="J10" s="124">
        <f>I10/F10</f>
        <v>0.15218951902368988</v>
      </c>
      <c r="K10" s="7">
        <f>SUM(K8:K8)</f>
        <v>335</v>
      </c>
      <c r="L10" s="45">
        <f>K10/F10</f>
        <v>0.2404881550610194</v>
      </c>
      <c r="M10" s="109">
        <f>SUM(M8:M8)</f>
        <v>233</v>
      </c>
      <c r="N10" s="110">
        <f>M10/F10</f>
        <v>0.167264895908112</v>
      </c>
      <c r="O10" s="116">
        <f>SUM(O8:O8)</f>
        <v>66</v>
      </c>
      <c r="P10" s="160">
        <f>O10/F10</f>
        <v>0.04737975592246949</v>
      </c>
      <c r="Q10" s="8">
        <f>SUM(Q8:Q8)</f>
        <v>96</v>
      </c>
      <c r="R10" s="158">
        <f>Q10/F10</f>
        <v>0.06891600861450108</v>
      </c>
    </row>
    <row r="11" spans="1:18" ht="13.5" thickBot="1">
      <c r="A11" s="26"/>
      <c r="B11" s="22"/>
      <c r="C11" s="22"/>
      <c r="D11" s="22"/>
      <c r="E11" s="22"/>
      <c r="F11" s="47"/>
      <c r="G11" s="165"/>
      <c r="H11" s="23"/>
      <c r="I11" s="24"/>
      <c r="J11" s="23"/>
      <c r="K11" s="24"/>
      <c r="L11" s="23"/>
      <c r="M11" s="24"/>
      <c r="N11" s="23"/>
      <c r="O11" s="49"/>
      <c r="P11" s="23"/>
      <c r="Q11" s="24"/>
      <c r="R11" s="25"/>
    </row>
    <row r="12" spans="1:19" ht="45.75" thickBot="1">
      <c r="A12" s="195" t="s">
        <v>17</v>
      </c>
      <c r="B12" s="196"/>
      <c r="C12" s="196"/>
      <c r="D12" s="196"/>
      <c r="E12" s="196"/>
      <c r="F12" s="197"/>
      <c r="G12" s="240">
        <f>Pregrada!G10+Bušin!G10+Sopot!G10+Vinagora!G10+Stipernica!G10+Cigrovec!G10+Benkovo!G10+Plemenšćina!G10+Kostel!G10</f>
        <v>18</v>
      </c>
      <c r="H12" s="182"/>
      <c r="I12" s="183">
        <f>Pregrada!I10+Sopot!I10+Vinagora!I10+Gorjakovo!I10+Cigrovec!I10+Plemenšćina!I10+Kostel!I10</f>
        <v>8</v>
      </c>
      <c r="J12" s="184"/>
      <c r="K12" s="185">
        <f>Pregrada!K10+Bušin!K10+Sopot!K10+Stipernica!K10+Gorjakovo!K10+Cigrovec!K10+Benkovo!K10+Plemenšćina!K10+Kostel!K10</f>
        <v>15</v>
      </c>
      <c r="L12" s="186"/>
      <c r="M12" s="233">
        <f>Pregrada!O10+Bušin!O10+Sopot!O10+Cigrovec!O10+Benkovo!O10+Plemenšćina!M10+Kostel!M10</f>
        <v>7</v>
      </c>
      <c r="N12" s="234"/>
      <c r="O12" s="235">
        <f>Plemenšćina!O10+Kostel!O10</f>
        <v>2</v>
      </c>
      <c r="P12" s="241"/>
      <c r="Q12" s="244">
        <f>Pregrada!M10+Bušin!M10+Sopot!M10+Vinagora!M10+Stipernica!M10</f>
        <v>2</v>
      </c>
      <c r="R12" s="245"/>
      <c r="S12" s="166">
        <f>SUM(G12:R12)</f>
        <v>52</v>
      </c>
    </row>
  </sheetData>
  <mergeCells count="16">
    <mergeCell ref="A1:R1"/>
    <mergeCell ref="G5:H5"/>
    <mergeCell ref="I5:J5"/>
    <mergeCell ref="K5:L5"/>
    <mergeCell ref="M5:N5"/>
    <mergeCell ref="A3:R3"/>
    <mergeCell ref="C5:D5"/>
    <mergeCell ref="M12:N12"/>
    <mergeCell ref="O12:P12"/>
    <mergeCell ref="Q5:R5"/>
    <mergeCell ref="Q12:R12"/>
    <mergeCell ref="O5:P5"/>
    <mergeCell ref="A12:F12"/>
    <mergeCell ref="G12:H12"/>
    <mergeCell ref="I12:J12"/>
    <mergeCell ref="K12:L12"/>
  </mergeCells>
  <conditionalFormatting sqref="S12">
    <cfRule type="cellIs" priority="1" dxfId="1" operator="notEqual" stopIfTrue="1">
      <formula>52</formula>
    </cfRule>
    <cfRule type="cellIs" priority="2" dxfId="2" operator="equal" stopIfTrue="1">
      <formula>52</formula>
    </cfRule>
  </conditionalFormatting>
  <printOptions horizontalCentered="1"/>
  <pageMargins left="0.31496062992125984" right="0.2755905511811024" top="0.61" bottom="0.2755905511811024" header="0.4724409448818898" footer="0.2362204724409449"/>
  <pageSetup fitToHeight="1" fitToWidth="1" horizontalDpi="600" verticalDpi="600" orientation="landscape" paperSize="9" scale="7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Q25"/>
  <sheetViews>
    <sheetView zoomScale="115" zoomScaleNormal="115" workbookViewId="0" topLeftCell="A1">
      <selection activeCell="O10" sqref="O10:P10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215"/>
      <c r="J4" s="216"/>
      <c r="K4" s="168" t="s">
        <v>8</v>
      </c>
      <c r="L4" s="169"/>
      <c r="M4" s="170" t="s">
        <v>9</v>
      </c>
      <c r="N4" s="171"/>
      <c r="O4" s="172" t="s">
        <v>10</v>
      </c>
      <c r="P4" s="173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41</v>
      </c>
      <c r="B6" s="61">
        <v>368</v>
      </c>
      <c r="C6" s="119">
        <f>F6+E6</f>
        <v>115</v>
      </c>
      <c r="D6" s="62">
        <f>C6/B6</f>
        <v>0.3125</v>
      </c>
      <c r="E6" s="130">
        <v>1</v>
      </c>
      <c r="F6" s="63">
        <f>SUM(G6,I6,K6,M6,O6,)</f>
        <v>114</v>
      </c>
      <c r="G6" s="131">
        <v>27</v>
      </c>
      <c r="H6" s="72">
        <f>G6/F6</f>
        <v>0.23684210526315788</v>
      </c>
      <c r="I6" s="121"/>
      <c r="J6" s="133"/>
      <c r="K6" s="132">
        <v>17</v>
      </c>
      <c r="L6" s="64">
        <f>K6/F6</f>
        <v>0.14912280701754385</v>
      </c>
      <c r="M6" s="132">
        <v>34</v>
      </c>
      <c r="N6" s="65">
        <f>M6/F6</f>
        <v>0.2982456140350877</v>
      </c>
      <c r="O6" s="132">
        <v>36</v>
      </c>
      <c r="P6" s="66">
        <f>O6/F6</f>
        <v>0.3157894736842105</v>
      </c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368</v>
      </c>
      <c r="C8" s="31">
        <f>SUM(C6:C7)</f>
        <v>115</v>
      </c>
      <c r="D8" s="32">
        <f>C8/B8</f>
        <v>0.3125</v>
      </c>
      <c r="E8" s="33">
        <f>SUM(E6:E7)</f>
        <v>1</v>
      </c>
      <c r="F8" s="34">
        <f>SUM(F6:F7)</f>
        <v>114</v>
      </c>
      <c r="G8" s="73">
        <f>SUM(G6:G6)</f>
        <v>27</v>
      </c>
      <c r="H8" s="74">
        <f>G8/F8</f>
        <v>0.23684210526315788</v>
      </c>
      <c r="I8" s="134"/>
      <c r="J8" s="135"/>
      <c r="K8" s="7">
        <f>SUM(K6:K6)</f>
        <v>17</v>
      </c>
      <c r="L8" s="45">
        <f>K8/F8</f>
        <v>0.14912280701754385</v>
      </c>
      <c r="M8" s="8">
        <f>SUM(M6:M6)</f>
        <v>34</v>
      </c>
      <c r="N8" s="46">
        <f>M8/F8</f>
        <v>0.2982456140350877</v>
      </c>
      <c r="O8" s="48">
        <f>SUM(O6:O6)</f>
        <v>36</v>
      </c>
      <c r="P8" s="51">
        <f>O8/F8</f>
        <v>0.3157894736842105</v>
      </c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181">
        <f>B25</f>
        <v>1</v>
      </c>
      <c r="H10" s="182"/>
      <c r="I10" s="219"/>
      <c r="J10" s="220"/>
      <c r="K10" s="185">
        <f>D25</f>
        <v>1</v>
      </c>
      <c r="L10" s="186"/>
      <c r="M10" s="187">
        <v>1</v>
      </c>
      <c r="N10" s="188"/>
      <c r="O10" s="189">
        <f>F25</f>
        <v>2</v>
      </c>
      <c r="P10" s="190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17"/>
      <c r="D13" s="208" t="s">
        <v>8</v>
      </c>
      <c r="E13" s="210" t="s">
        <v>9</v>
      </c>
      <c r="F13" s="211" t="s">
        <v>10</v>
      </c>
    </row>
    <row r="14" spans="1:6" ht="12.75">
      <c r="A14" s="214"/>
      <c r="B14" s="205"/>
      <c r="C14" s="218"/>
      <c r="D14" s="209"/>
      <c r="E14" s="209"/>
      <c r="F14" s="212"/>
    </row>
    <row r="15" spans="1:6" ht="16.5" thickBot="1">
      <c r="A15" s="39" t="s">
        <v>12</v>
      </c>
      <c r="B15" s="18">
        <f>G8</f>
        <v>27</v>
      </c>
      <c r="C15" s="136"/>
      <c r="D15" s="19">
        <f>K8</f>
        <v>17</v>
      </c>
      <c r="E15" s="20">
        <f>M8</f>
        <v>34</v>
      </c>
      <c r="F15" s="52">
        <f>O8</f>
        <v>36</v>
      </c>
    </row>
    <row r="16" spans="1:6" ht="12.75">
      <c r="A16" s="77">
        <v>1</v>
      </c>
      <c r="B16" s="78">
        <f aca="true" t="shared" si="0" ref="B16:F20">B$15/$A16</f>
        <v>27</v>
      </c>
      <c r="C16" s="137"/>
      <c r="D16" s="79">
        <f t="shared" si="0"/>
        <v>17</v>
      </c>
      <c r="E16" s="80">
        <f t="shared" si="0"/>
        <v>34</v>
      </c>
      <c r="F16" s="81">
        <f t="shared" si="0"/>
        <v>36</v>
      </c>
    </row>
    <row r="17" spans="1:16" ht="15">
      <c r="A17" s="40">
        <v>2</v>
      </c>
      <c r="B17" s="14">
        <f t="shared" si="0"/>
        <v>13.5</v>
      </c>
      <c r="C17" s="94"/>
      <c r="D17" s="11">
        <f t="shared" si="0"/>
        <v>8.5</v>
      </c>
      <c r="E17" s="53">
        <f t="shared" si="0"/>
        <v>17</v>
      </c>
      <c r="F17" s="54">
        <f t="shared" si="0"/>
        <v>18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14">
        <f t="shared" si="0"/>
        <v>9</v>
      </c>
      <c r="C18" s="94"/>
      <c r="D18" s="11">
        <f t="shared" si="0"/>
        <v>5.666666666666667</v>
      </c>
      <c r="E18" s="53">
        <f t="shared" si="0"/>
        <v>11.333333333333334</v>
      </c>
      <c r="F18" s="54">
        <f t="shared" si="0"/>
        <v>12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14">
        <f t="shared" si="0"/>
        <v>6.75</v>
      </c>
      <c r="C19" s="94"/>
      <c r="D19" s="11">
        <f t="shared" si="0"/>
        <v>4.25</v>
      </c>
      <c r="E19" s="53">
        <f t="shared" si="0"/>
        <v>8.5</v>
      </c>
      <c r="F19" s="54">
        <f t="shared" si="0"/>
        <v>9</v>
      </c>
    </row>
    <row r="20" spans="1:6" ht="13.5" thickBot="1">
      <c r="A20" s="41">
        <v>5</v>
      </c>
      <c r="B20" s="82">
        <f t="shared" si="0"/>
        <v>5.4</v>
      </c>
      <c r="C20" s="99"/>
      <c r="D20" s="12">
        <f t="shared" si="0"/>
        <v>3.4</v>
      </c>
      <c r="E20" s="13">
        <f t="shared" si="0"/>
        <v>6.8</v>
      </c>
      <c r="F20" s="55">
        <f t="shared" si="0"/>
        <v>7.2</v>
      </c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17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1.588235294117647</v>
      </c>
      <c r="C24" s="15"/>
      <c r="D24" s="15">
        <f>D16/$B$23</f>
        <v>1</v>
      </c>
      <c r="E24" s="15">
        <f>E16/$B$23</f>
        <v>2</v>
      </c>
      <c r="F24" s="16">
        <f>F16/$B$23</f>
        <v>2.1176470588235294</v>
      </c>
    </row>
    <row r="25" spans="1:16" ht="18.75" thickBot="1">
      <c r="A25" s="83" t="s">
        <v>5</v>
      </c>
      <c r="B25" s="84">
        <f>FLOOR(B24,1)</f>
        <v>1</v>
      </c>
      <c r="C25" s="138"/>
      <c r="D25" s="85">
        <f>FLOOR(D24,1)</f>
        <v>1</v>
      </c>
      <c r="E25" s="86">
        <f>FLOOR(E24,1)</f>
        <v>2</v>
      </c>
      <c r="F25" s="87">
        <f>FLOOR(F24,1)</f>
        <v>2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Q25"/>
  <sheetViews>
    <sheetView zoomScale="115" zoomScaleNormal="115" workbookViewId="0" topLeftCell="A1">
      <selection activeCell="G10" sqref="G10:H10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193" t="s">
        <v>7</v>
      </c>
      <c r="J4" s="194"/>
      <c r="K4" s="168" t="s">
        <v>8</v>
      </c>
      <c r="L4" s="169"/>
      <c r="M4" s="170" t="s">
        <v>9</v>
      </c>
      <c r="N4" s="171"/>
      <c r="O4" s="172" t="s">
        <v>10</v>
      </c>
      <c r="P4" s="173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33</v>
      </c>
      <c r="B6" s="61">
        <v>600</v>
      </c>
      <c r="C6" s="119">
        <f>F6+E6</f>
        <v>187</v>
      </c>
      <c r="D6" s="62">
        <f>C6/B6</f>
        <v>0.31166666666666665</v>
      </c>
      <c r="E6" s="130">
        <v>13</v>
      </c>
      <c r="F6" s="63">
        <f>SUM(G6,I6,K6,M6,O6,)</f>
        <v>174</v>
      </c>
      <c r="G6" s="131">
        <v>69</v>
      </c>
      <c r="H6" s="72">
        <f>G6/F6</f>
        <v>0.39655172413793105</v>
      </c>
      <c r="I6" s="132">
        <v>31</v>
      </c>
      <c r="J6" s="122">
        <f>I6/F6</f>
        <v>0.1781609195402299</v>
      </c>
      <c r="K6" s="132">
        <v>42</v>
      </c>
      <c r="L6" s="64">
        <f>K6/F6</f>
        <v>0.2413793103448276</v>
      </c>
      <c r="M6" s="132">
        <v>12</v>
      </c>
      <c r="N6" s="65">
        <f>M6/F6</f>
        <v>0.06896551724137931</v>
      </c>
      <c r="O6" s="132">
        <v>20</v>
      </c>
      <c r="P6" s="66">
        <f>O6/F6</f>
        <v>0.11494252873563218</v>
      </c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600</v>
      </c>
      <c r="C8" s="31">
        <f>SUM(C6:C7)</f>
        <v>187</v>
      </c>
      <c r="D8" s="32">
        <f>C8/B8</f>
        <v>0.31166666666666665</v>
      </c>
      <c r="E8" s="33">
        <f>SUM(E6:E7)</f>
        <v>13</v>
      </c>
      <c r="F8" s="34">
        <f>SUM(F6:F7)</f>
        <v>174</v>
      </c>
      <c r="G8" s="73">
        <f>SUM(G6:G6)</f>
        <v>69</v>
      </c>
      <c r="H8" s="74">
        <f>G8/F8</f>
        <v>0.39655172413793105</v>
      </c>
      <c r="I8" s="123">
        <f>SUM(I6:I6)</f>
        <v>31</v>
      </c>
      <c r="J8" s="124">
        <f>I8/F8</f>
        <v>0.1781609195402299</v>
      </c>
      <c r="K8" s="7">
        <f>SUM(K6:K6)</f>
        <v>42</v>
      </c>
      <c r="L8" s="45">
        <f>K8/F8</f>
        <v>0.2413793103448276</v>
      </c>
      <c r="M8" s="8">
        <f>SUM(M6:M6)</f>
        <v>12</v>
      </c>
      <c r="N8" s="46">
        <f>M8/F8</f>
        <v>0.06896551724137931</v>
      </c>
      <c r="O8" s="48">
        <f>SUM(O6:O6)</f>
        <v>20</v>
      </c>
      <c r="P8" s="51">
        <f>O8/F8</f>
        <v>0.11494252873563218</v>
      </c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181">
        <f>B25</f>
        <v>3</v>
      </c>
      <c r="H10" s="182"/>
      <c r="I10" s="183">
        <f>C25</f>
        <v>1</v>
      </c>
      <c r="J10" s="184"/>
      <c r="K10" s="185">
        <f>D25</f>
        <v>1</v>
      </c>
      <c r="L10" s="186"/>
      <c r="M10" s="187">
        <f>E25</f>
        <v>0</v>
      </c>
      <c r="N10" s="188"/>
      <c r="O10" s="189">
        <f>F25</f>
        <v>0</v>
      </c>
      <c r="P10" s="190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06" t="s">
        <v>7</v>
      </c>
      <c r="D13" s="208" t="s">
        <v>8</v>
      </c>
      <c r="E13" s="210" t="s">
        <v>9</v>
      </c>
      <c r="F13" s="211" t="s">
        <v>10</v>
      </c>
    </row>
    <row r="14" spans="1:6" ht="12.75">
      <c r="A14" s="214"/>
      <c r="B14" s="205"/>
      <c r="C14" s="207"/>
      <c r="D14" s="209"/>
      <c r="E14" s="209"/>
      <c r="F14" s="212"/>
    </row>
    <row r="15" spans="1:6" ht="16.5" thickBot="1">
      <c r="A15" s="39" t="s">
        <v>12</v>
      </c>
      <c r="B15" s="18">
        <f>G8</f>
        <v>69</v>
      </c>
      <c r="C15" s="125">
        <f>I8</f>
        <v>31</v>
      </c>
      <c r="D15" s="19">
        <f>K8</f>
        <v>42</v>
      </c>
      <c r="E15" s="20">
        <f>M8</f>
        <v>12</v>
      </c>
      <c r="F15" s="52">
        <f>O8</f>
        <v>20</v>
      </c>
    </row>
    <row r="16" spans="1:6" ht="12.75">
      <c r="A16" s="77">
        <v>1</v>
      </c>
      <c r="B16" s="78">
        <f aca="true" t="shared" si="0" ref="B16:F20">B$15/$A16</f>
        <v>69</v>
      </c>
      <c r="C16" s="126">
        <f t="shared" si="0"/>
        <v>31</v>
      </c>
      <c r="D16" s="79">
        <f t="shared" si="0"/>
        <v>42</v>
      </c>
      <c r="E16" s="80">
        <f t="shared" si="0"/>
        <v>12</v>
      </c>
      <c r="F16" s="81">
        <f t="shared" si="0"/>
        <v>20</v>
      </c>
    </row>
    <row r="17" spans="1:16" ht="15">
      <c r="A17" s="40">
        <v>2</v>
      </c>
      <c r="B17" s="14">
        <f t="shared" si="0"/>
        <v>34.5</v>
      </c>
      <c r="C17" s="127">
        <f t="shared" si="0"/>
        <v>15.5</v>
      </c>
      <c r="D17" s="11">
        <f t="shared" si="0"/>
        <v>21</v>
      </c>
      <c r="E17" s="53">
        <f t="shared" si="0"/>
        <v>6</v>
      </c>
      <c r="F17" s="54">
        <f t="shared" si="0"/>
        <v>10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14">
        <f t="shared" si="0"/>
        <v>23</v>
      </c>
      <c r="C18" s="127">
        <f t="shared" si="0"/>
        <v>10.333333333333334</v>
      </c>
      <c r="D18" s="11">
        <f t="shared" si="0"/>
        <v>14</v>
      </c>
      <c r="E18" s="53">
        <f t="shared" si="0"/>
        <v>4</v>
      </c>
      <c r="F18" s="54">
        <f t="shared" si="0"/>
        <v>6.666666666666667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14">
        <f t="shared" si="0"/>
        <v>17.25</v>
      </c>
      <c r="C19" s="127">
        <f t="shared" si="0"/>
        <v>7.75</v>
      </c>
      <c r="D19" s="11">
        <f t="shared" si="0"/>
        <v>10.5</v>
      </c>
      <c r="E19" s="53">
        <f t="shared" si="0"/>
        <v>3</v>
      </c>
      <c r="F19" s="54">
        <f t="shared" si="0"/>
        <v>5</v>
      </c>
    </row>
    <row r="20" spans="1:6" ht="13.5" thickBot="1">
      <c r="A20" s="41">
        <v>5</v>
      </c>
      <c r="B20" s="82">
        <f t="shared" si="0"/>
        <v>13.8</v>
      </c>
      <c r="C20" s="128">
        <f t="shared" si="0"/>
        <v>6.2</v>
      </c>
      <c r="D20" s="12">
        <f t="shared" si="0"/>
        <v>8.4</v>
      </c>
      <c r="E20" s="13">
        <f t="shared" si="0"/>
        <v>2.4</v>
      </c>
      <c r="F20" s="55">
        <f t="shared" si="0"/>
        <v>4</v>
      </c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23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3</v>
      </c>
      <c r="C24" s="15">
        <f>C16/$B$23</f>
        <v>1.3478260869565217</v>
      </c>
      <c r="D24" s="15">
        <f>D16/$B$23</f>
        <v>1.826086956521739</v>
      </c>
      <c r="E24" s="15">
        <f>E16/$B$23</f>
        <v>0.5217391304347826</v>
      </c>
      <c r="F24" s="16">
        <f>F16/$B$23</f>
        <v>0.8695652173913043</v>
      </c>
    </row>
    <row r="25" spans="1:16" ht="18.75" thickBot="1">
      <c r="A25" s="83" t="s">
        <v>5</v>
      </c>
      <c r="B25" s="84">
        <f>FLOOR(B24,1)</f>
        <v>3</v>
      </c>
      <c r="C25" s="129">
        <f>FLOOR(C24,1)</f>
        <v>1</v>
      </c>
      <c r="D25" s="85">
        <f>FLOOR(D24,1)</f>
        <v>1</v>
      </c>
      <c r="E25" s="86">
        <f>FLOOR(E24,1)</f>
        <v>0</v>
      </c>
      <c r="F25" s="87">
        <f>FLOOR(F24,1)</f>
        <v>0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Q25"/>
  <sheetViews>
    <sheetView zoomScale="115" zoomScaleNormal="115" workbookViewId="0" topLeftCell="A1">
      <selection activeCell="I10" sqref="I10:J10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193" t="s">
        <v>7</v>
      </c>
      <c r="J4" s="194"/>
      <c r="K4" s="215"/>
      <c r="L4" s="216"/>
      <c r="M4" s="170" t="s">
        <v>9</v>
      </c>
      <c r="N4" s="171"/>
      <c r="O4" s="215"/>
      <c r="P4" s="225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34</v>
      </c>
      <c r="B6" s="61">
        <v>533</v>
      </c>
      <c r="C6" s="119">
        <f>F6+E6</f>
        <v>118</v>
      </c>
      <c r="D6" s="62">
        <f>C6/B6</f>
        <v>0.22138836772983114</v>
      </c>
      <c r="E6" s="130">
        <v>3</v>
      </c>
      <c r="F6" s="63">
        <f>SUM(G6,I6,K6,M6,O6,)</f>
        <v>115</v>
      </c>
      <c r="G6" s="131">
        <v>55</v>
      </c>
      <c r="H6" s="72">
        <f>G6/F6</f>
        <v>0.4782608695652174</v>
      </c>
      <c r="I6" s="132">
        <v>44</v>
      </c>
      <c r="J6" s="122">
        <f>I6/F6</f>
        <v>0.3826086956521739</v>
      </c>
      <c r="K6" s="121"/>
      <c r="L6" s="133"/>
      <c r="M6" s="132">
        <v>16</v>
      </c>
      <c r="N6" s="65">
        <f>M6/F6</f>
        <v>0.1391304347826087</v>
      </c>
      <c r="O6" s="121"/>
      <c r="P6" s="139"/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533</v>
      </c>
      <c r="C8" s="31">
        <f>SUM(C6:C7)</f>
        <v>118</v>
      </c>
      <c r="D8" s="32">
        <f>C8/B8</f>
        <v>0.22138836772983114</v>
      </c>
      <c r="E8" s="33">
        <f>SUM(E6:E7)</f>
        <v>3</v>
      </c>
      <c r="F8" s="34">
        <f>SUM(F6:F7)</f>
        <v>115</v>
      </c>
      <c r="G8" s="73">
        <f>SUM(G6:G6)</f>
        <v>55</v>
      </c>
      <c r="H8" s="74">
        <f>G8/F8</f>
        <v>0.4782608695652174</v>
      </c>
      <c r="I8" s="123">
        <f>SUM(I6:I6)</f>
        <v>44</v>
      </c>
      <c r="J8" s="124">
        <f>I8/F8</f>
        <v>0.3826086956521739</v>
      </c>
      <c r="K8" s="134"/>
      <c r="L8" s="135"/>
      <c r="M8" s="8">
        <f>SUM(M6:M6)</f>
        <v>16</v>
      </c>
      <c r="N8" s="46">
        <f>M8/F8</f>
        <v>0.1391304347826087</v>
      </c>
      <c r="O8" s="140"/>
      <c r="P8" s="141"/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181">
        <f>B25</f>
        <v>3</v>
      </c>
      <c r="H10" s="182"/>
      <c r="I10" s="183">
        <f>C25</f>
        <v>2</v>
      </c>
      <c r="J10" s="184"/>
      <c r="K10" s="219"/>
      <c r="L10" s="220"/>
      <c r="M10" s="187">
        <f>E25</f>
        <v>0</v>
      </c>
      <c r="N10" s="188"/>
      <c r="O10" s="223"/>
      <c r="P10" s="224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06" t="s">
        <v>7</v>
      </c>
      <c r="D13" s="217"/>
      <c r="E13" s="210" t="s">
        <v>9</v>
      </c>
      <c r="F13" s="221"/>
    </row>
    <row r="14" spans="1:6" ht="12.75">
      <c r="A14" s="214"/>
      <c r="B14" s="205"/>
      <c r="C14" s="207"/>
      <c r="D14" s="218"/>
      <c r="E14" s="209"/>
      <c r="F14" s="222"/>
    </row>
    <row r="15" spans="1:6" ht="16.5" thickBot="1">
      <c r="A15" s="39" t="s">
        <v>12</v>
      </c>
      <c r="B15" s="18">
        <f>G8</f>
        <v>55</v>
      </c>
      <c r="C15" s="125">
        <f>I8</f>
        <v>44</v>
      </c>
      <c r="D15" s="142"/>
      <c r="E15" s="20">
        <f>M8</f>
        <v>16</v>
      </c>
      <c r="F15" s="146"/>
    </row>
    <row r="16" spans="1:6" ht="12.75">
      <c r="A16" s="77">
        <v>1</v>
      </c>
      <c r="B16" s="78">
        <f aca="true" t="shared" si="0" ref="B16:E20">B$15/$A16</f>
        <v>55</v>
      </c>
      <c r="C16" s="126">
        <f t="shared" si="0"/>
        <v>44</v>
      </c>
      <c r="D16" s="143"/>
      <c r="E16" s="80">
        <f t="shared" si="0"/>
        <v>16</v>
      </c>
      <c r="F16" s="147"/>
    </row>
    <row r="17" spans="1:16" ht="15">
      <c r="A17" s="40">
        <v>2</v>
      </c>
      <c r="B17" s="14">
        <f t="shared" si="0"/>
        <v>27.5</v>
      </c>
      <c r="C17" s="127">
        <f t="shared" si="0"/>
        <v>22</v>
      </c>
      <c r="D17" s="95"/>
      <c r="E17" s="53">
        <f t="shared" si="0"/>
        <v>8</v>
      </c>
      <c r="F17" s="96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14">
        <f t="shared" si="0"/>
        <v>18.333333333333332</v>
      </c>
      <c r="C18" s="127">
        <f t="shared" si="0"/>
        <v>14.666666666666666</v>
      </c>
      <c r="D18" s="95"/>
      <c r="E18" s="53">
        <f t="shared" si="0"/>
        <v>5.333333333333333</v>
      </c>
      <c r="F18" s="96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14">
        <f t="shared" si="0"/>
        <v>13.75</v>
      </c>
      <c r="C19" s="127">
        <f t="shared" si="0"/>
        <v>11</v>
      </c>
      <c r="D19" s="95"/>
      <c r="E19" s="53">
        <f t="shared" si="0"/>
        <v>4</v>
      </c>
      <c r="F19" s="96"/>
    </row>
    <row r="20" spans="1:6" ht="13.5" thickBot="1">
      <c r="A20" s="41">
        <v>5</v>
      </c>
      <c r="B20" s="82">
        <f t="shared" si="0"/>
        <v>11</v>
      </c>
      <c r="C20" s="128">
        <f t="shared" si="0"/>
        <v>8.8</v>
      </c>
      <c r="D20" s="100"/>
      <c r="E20" s="13">
        <f t="shared" si="0"/>
        <v>3.2</v>
      </c>
      <c r="F20" s="102"/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18.333333333333332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3</v>
      </c>
      <c r="C24" s="15">
        <f>C16/$B$23</f>
        <v>2.4000000000000004</v>
      </c>
      <c r="D24" s="15"/>
      <c r="E24" s="15">
        <f>E16/$B$23</f>
        <v>0.8727272727272728</v>
      </c>
      <c r="F24" s="16">
        <f>F16/$B$23</f>
        <v>0</v>
      </c>
    </row>
    <row r="25" spans="1:16" ht="18.75" thickBot="1">
      <c r="A25" s="83" t="s">
        <v>5</v>
      </c>
      <c r="B25" s="84">
        <f>FLOOR(B24,1)</f>
        <v>3</v>
      </c>
      <c r="C25" s="129">
        <f>FLOOR(C24,1)</f>
        <v>2</v>
      </c>
      <c r="D25" s="144"/>
      <c r="E25" s="86">
        <f>FLOOR(E24,1)</f>
        <v>0</v>
      </c>
      <c r="F25" s="145"/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Q25"/>
  <sheetViews>
    <sheetView zoomScale="115" zoomScaleNormal="115" workbookViewId="0" topLeftCell="A1">
      <selection activeCell="N6" sqref="N6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215"/>
      <c r="J4" s="216"/>
      <c r="K4" s="168" t="s">
        <v>8</v>
      </c>
      <c r="L4" s="169"/>
      <c r="M4" s="170" t="s">
        <v>9</v>
      </c>
      <c r="N4" s="171"/>
      <c r="O4" s="215"/>
      <c r="P4" s="225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35</v>
      </c>
      <c r="B6" s="61">
        <v>253</v>
      </c>
      <c r="C6" s="119">
        <f>F6+E6</f>
        <v>69</v>
      </c>
      <c r="D6" s="62">
        <f>C6/B6</f>
        <v>0.2727272727272727</v>
      </c>
      <c r="E6" s="130">
        <v>2</v>
      </c>
      <c r="F6" s="63">
        <f>SUM(G6,I6,K6,M6,O6,)</f>
        <v>67</v>
      </c>
      <c r="G6" s="131">
        <v>29</v>
      </c>
      <c r="H6" s="72">
        <f>G6/F6</f>
        <v>0.43283582089552236</v>
      </c>
      <c r="I6" s="121"/>
      <c r="J6" s="133"/>
      <c r="K6" s="132">
        <v>23</v>
      </c>
      <c r="L6" s="64">
        <f>K6/F6</f>
        <v>0.34328358208955223</v>
      </c>
      <c r="M6" s="132">
        <v>15</v>
      </c>
      <c r="N6" s="65">
        <f>M6/F6</f>
        <v>0.22388059701492538</v>
      </c>
      <c r="O6" s="121"/>
      <c r="P6" s="139"/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253</v>
      </c>
      <c r="C8" s="31">
        <f>SUM(C6:C7)</f>
        <v>69</v>
      </c>
      <c r="D8" s="32">
        <f>C8/B8</f>
        <v>0.2727272727272727</v>
      </c>
      <c r="E8" s="33">
        <f>SUM(E6:E7)</f>
        <v>2</v>
      </c>
      <c r="F8" s="34">
        <f>SUM(F6:F7)</f>
        <v>67</v>
      </c>
      <c r="G8" s="73">
        <f>SUM(G6:G6)</f>
        <v>29</v>
      </c>
      <c r="H8" s="74">
        <f>G8/F8</f>
        <v>0.43283582089552236</v>
      </c>
      <c r="I8" s="134"/>
      <c r="J8" s="135"/>
      <c r="K8" s="7">
        <f>SUM(K6:K6)</f>
        <v>23</v>
      </c>
      <c r="L8" s="45">
        <f>K8/F8</f>
        <v>0.34328358208955223</v>
      </c>
      <c r="M8" s="8">
        <f>SUM(M6:M6)</f>
        <v>15</v>
      </c>
      <c r="N8" s="46">
        <f>M8/F8</f>
        <v>0.22388059701492538</v>
      </c>
      <c r="O8" s="140"/>
      <c r="P8" s="141"/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181">
        <f>B25</f>
        <v>2</v>
      </c>
      <c r="H10" s="182"/>
      <c r="I10" s="219"/>
      <c r="J10" s="220"/>
      <c r="K10" s="185">
        <f>D25</f>
        <v>2</v>
      </c>
      <c r="L10" s="186"/>
      <c r="M10" s="187">
        <f>E25</f>
        <v>1</v>
      </c>
      <c r="N10" s="188"/>
      <c r="O10" s="223"/>
      <c r="P10" s="224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17"/>
      <c r="D13" s="208" t="s">
        <v>8</v>
      </c>
      <c r="E13" s="210" t="s">
        <v>9</v>
      </c>
      <c r="F13" s="221"/>
    </row>
    <row r="14" spans="1:6" ht="12.75">
      <c r="A14" s="214"/>
      <c r="B14" s="205"/>
      <c r="C14" s="218"/>
      <c r="D14" s="209"/>
      <c r="E14" s="209"/>
      <c r="F14" s="222"/>
    </row>
    <row r="15" spans="1:6" ht="16.5" thickBot="1">
      <c r="A15" s="39" t="s">
        <v>12</v>
      </c>
      <c r="B15" s="18">
        <f>G8</f>
        <v>29</v>
      </c>
      <c r="C15" s="136"/>
      <c r="D15" s="19">
        <f>K8</f>
        <v>23</v>
      </c>
      <c r="E15" s="20">
        <f>M8</f>
        <v>15</v>
      </c>
      <c r="F15" s="146"/>
    </row>
    <row r="16" spans="1:6" ht="12.75">
      <c r="A16" s="77">
        <v>1</v>
      </c>
      <c r="B16" s="78">
        <f aca="true" t="shared" si="0" ref="B16:E20">B$15/$A16</f>
        <v>29</v>
      </c>
      <c r="C16" s="137"/>
      <c r="D16" s="79">
        <f t="shared" si="0"/>
        <v>23</v>
      </c>
      <c r="E16" s="80">
        <f t="shared" si="0"/>
        <v>15</v>
      </c>
      <c r="F16" s="147"/>
    </row>
    <row r="17" spans="1:16" ht="15">
      <c r="A17" s="40">
        <v>2</v>
      </c>
      <c r="B17" s="14">
        <f t="shared" si="0"/>
        <v>14.5</v>
      </c>
      <c r="C17" s="94"/>
      <c r="D17" s="11">
        <f t="shared" si="0"/>
        <v>11.5</v>
      </c>
      <c r="E17" s="53">
        <f t="shared" si="0"/>
        <v>7.5</v>
      </c>
      <c r="F17" s="96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14">
        <f t="shared" si="0"/>
        <v>9.666666666666666</v>
      </c>
      <c r="C18" s="94"/>
      <c r="D18" s="11">
        <f t="shared" si="0"/>
        <v>7.666666666666667</v>
      </c>
      <c r="E18" s="53">
        <f t="shared" si="0"/>
        <v>5</v>
      </c>
      <c r="F18" s="96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14">
        <f t="shared" si="0"/>
        <v>7.25</v>
      </c>
      <c r="C19" s="94"/>
      <c r="D19" s="11">
        <f t="shared" si="0"/>
        <v>5.75</v>
      </c>
      <c r="E19" s="53">
        <f t="shared" si="0"/>
        <v>3.75</v>
      </c>
      <c r="F19" s="96"/>
    </row>
    <row r="20" spans="1:6" ht="13.5" thickBot="1">
      <c r="A20" s="41">
        <v>5</v>
      </c>
      <c r="B20" s="82">
        <f t="shared" si="0"/>
        <v>5.8</v>
      </c>
      <c r="C20" s="99"/>
      <c r="D20" s="12">
        <f t="shared" si="0"/>
        <v>4.6</v>
      </c>
      <c r="E20" s="13">
        <f t="shared" si="0"/>
        <v>3</v>
      </c>
      <c r="F20" s="102"/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11.5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2.5217391304347827</v>
      </c>
      <c r="C24" s="15"/>
      <c r="D24" s="15">
        <f>D16/$B$23</f>
        <v>2</v>
      </c>
      <c r="E24" s="15">
        <f>E16/$B$23</f>
        <v>1.3043478260869565</v>
      </c>
      <c r="F24" s="16"/>
    </row>
    <row r="25" spans="1:16" ht="18.75" thickBot="1">
      <c r="A25" s="83" t="s">
        <v>5</v>
      </c>
      <c r="B25" s="84">
        <f>FLOOR(B24,1)</f>
        <v>2</v>
      </c>
      <c r="C25" s="138"/>
      <c r="D25" s="85">
        <f>FLOOR(D24,1)</f>
        <v>2</v>
      </c>
      <c r="E25" s="86">
        <f>FLOOR(E24,1)</f>
        <v>1</v>
      </c>
      <c r="F25" s="145"/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Q25"/>
  <sheetViews>
    <sheetView zoomScale="115" zoomScaleNormal="115" workbookViewId="0" topLeftCell="A1">
      <selection activeCell="I10" sqref="I10:J10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228"/>
      <c r="H4" s="216"/>
      <c r="I4" s="193" t="s">
        <v>7</v>
      </c>
      <c r="J4" s="194"/>
      <c r="K4" s="168" t="s">
        <v>8</v>
      </c>
      <c r="L4" s="169"/>
      <c r="M4" s="215"/>
      <c r="N4" s="216"/>
      <c r="O4" s="215"/>
      <c r="P4" s="225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36</v>
      </c>
      <c r="B6" s="61">
        <v>320</v>
      </c>
      <c r="C6" s="119">
        <f>F6+E6</f>
        <v>74</v>
      </c>
      <c r="D6" s="62">
        <f>C6/B6</f>
        <v>0.23125</v>
      </c>
      <c r="E6" s="130">
        <v>0</v>
      </c>
      <c r="F6" s="63">
        <f>SUM(G6,I6,K6,M6,O6,)</f>
        <v>74</v>
      </c>
      <c r="G6" s="120"/>
      <c r="H6" s="133"/>
      <c r="I6" s="132">
        <v>42</v>
      </c>
      <c r="J6" s="122">
        <f>I6/F6</f>
        <v>0.5675675675675675</v>
      </c>
      <c r="K6" s="132">
        <v>32</v>
      </c>
      <c r="L6" s="64">
        <f>K6/F6</f>
        <v>0.43243243243243246</v>
      </c>
      <c r="M6" s="121"/>
      <c r="N6" s="133"/>
      <c r="O6" s="121"/>
      <c r="P6" s="139"/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320</v>
      </c>
      <c r="C8" s="31">
        <f>SUM(C6:C7)</f>
        <v>74</v>
      </c>
      <c r="D8" s="32">
        <f>C8/B8</f>
        <v>0.23125</v>
      </c>
      <c r="E8" s="33">
        <f>SUM(E6:E7)</f>
        <v>0</v>
      </c>
      <c r="F8" s="34">
        <f>SUM(F6:F7)</f>
        <v>74</v>
      </c>
      <c r="G8" s="134"/>
      <c r="H8" s="135"/>
      <c r="I8" s="123">
        <f>SUM(I6:I6)</f>
        <v>42</v>
      </c>
      <c r="J8" s="124">
        <f>I8/F8</f>
        <v>0.5675675675675675</v>
      </c>
      <c r="K8" s="7">
        <f>SUM(K6:K6)</f>
        <v>32</v>
      </c>
      <c r="L8" s="45">
        <f>K8/F8</f>
        <v>0.43243243243243246</v>
      </c>
      <c r="M8" s="134"/>
      <c r="N8" s="135"/>
      <c r="O8" s="140"/>
      <c r="P8" s="141"/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219"/>
      <c r="H10" s="220"/>
      <c r="I10" s="183">
        <f>C25</f>
        <v>3</v>
      </c>
      <c r="J10" s="184"/>
      <c r="K10" s="185">
        <f>D25</f>
        <v>2</v>
      </c>
      <c r="L10" s="186"/>
      <c r="M10" s="219"/>
      <c r="N10" s="220"/>
      <c r="O10" s="223"/>
      <c r="P10" s="224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26"/>
      <c r="C13" s="206" t="s">
        <v>7</v>
      </c>
      <c r="D13" s="208" t="s">
        <v>8</v>
      </c>
      <c r="E13" s="217"/>
      <c r="F13" s="221"/>
    </row>
    <row r="14" spans="1:6" ht="12.75">
      <c r="A14" s="214"/>
      <c r="B14" s="227"/>
      <c r="C14" s="207"/>
      <c r="D14" s="209"/>
      <c r="E14" s="218"/>
      <c r="F14" s="222"/>
    </row>
    <row r="15" spans="1:6" ht="16.5" thickBot="1">
      <c r="A15" s="39" t="s">
        <v>12</v>
      </c>
      <c r="B15" s="148"/>
      <c r="C15" s="125">
        <f>I8</f>
        <v>42</v>
      </c>
      <c r="D15" s="19">
        <f>K8</f>
        <v>32</v>
      </c>
      <c r="E15" s="150"/>
      <c r="F15" s="146"/>
    </row>
    <row r="16" spans="1:6" ht="12.75">
      <c r="A16" s="77">
        <v>1</v>
      </c>
      <c r="B16" s="149"/>
      <c r="C16" s="126">
        <f aca="true" t="shared" si="0" ref="C16:D20">C$15/$A16</f>
        <v>42</v>
      </c>
      <c r="D16" s="79">
        <f t="shared" si="0"/>
        <v>32</v>
      </c>
      <c r="E16" s="149"/>
      <c r="F16" s="147"/>
    </row>
    <row r="17" spans="1:16" ht="15">
      <c r="A17" s="40">
        <v>2</v>
      </c>
      <c r="B17" s="93"/>
      <c r="C17" s="127">
        <f t="shared" si="0"/>
        <v>21</v>
      </c>
      <c r="D17" s="11">
        <f t="shared" si="0"/>
        <v>16</v>
      </c>
      <c r="E17" s="93"/>
      <c r="F17" s="96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93"/>
      <c r="C18" s="127">
        <f t="shared" si="0"/>
        <v>14</v>
      </c>
      <c r="D18" s="11">
        <f t="shared" si="0"/>
        <v>10.666666666666666</v>
      </c>
      <c r="E18" s="93"/>
      <c r="F18" s="96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93"/>
      <c r="C19" s="127">
        <f t="shared" si="0"/>
        <v>10.5</v>
      </c>
      <c r="D19" s="11">
        <f t="shared" si="0"/>
        <v>8</v>
      </c>
      <c r="E19" s="93"/>
      <c r="F19" s="96"/>
    </row>
    <row r="20" spans="1:6" ht="13.5" thickBot="1">
      <c r="A20" s="41">
        <v>5</v>
      </c>
      <c r="B20" s="101"/>
      <c r="C20" s="128">
        <f t="shared" si="0"/>
        <v>8.4</v>
      </c>
      <c r="D20" s="12">
        <f t="shared" si="0"/>
        <v>6.4</v>
      </c>
      <c r="E20" s="101"/>
      <c r="F20" s="102"/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14</v>
      </c>
      <c r="C23" s="202"/>
      <c r="D23" s="202"/>
      <c r="E23" s="202"/>
      <c r="F23" s="203"/>
    </row>
    <row r="24" spans="1:6" ht="13.5" thickBot="1">
      <c r="A24" s="42" t="s">
        <v>14</v>
      </c>
      <c r="B24" s="15"/>
      <c r="C24" s="15">
        <f>C16/$B$23</f>
        <v>3</v>
      </c>
      <c r="D24" s="15">
        <f>D16/$B$23</f>
        <v>2.2857142857142856</v>
      </c>
      <c r="E24" s="15"/>
      <c r="F24" s="16"/>
    </row>
    <row r="25" spans="1:16" ht="18.75" thickBot="1">
      <c r="A25" s="83" t="s">
        <v>5</v>
      </c>
      <c r="B25" s="151"/>
      <c r="C25" s="129">
        <f>FLOOR(C24,1)</f>
        <v>3</v>
      </c>
      <c r="D25" s="85">
        <f>FLOOR(D24,1)</f>
        <v>2</v>
      </c>
      <c r="E25" s="138"/>
      <c r="F25" s="145"/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Q25"/>
  <sheetViews>
    <sheetView zoomScale="115" zoomScaleNormal="115" workbookViewId="0" topLeftCell="A1">
      <selection activeCell="K10" sqref="K10:L10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193" t="s">
        <v>7</v>
      </c>
      <c r="J4" s="194"/>
      <c r="K4" s="168" t="s">
        <v>8</v>
      </c>
      <c r="L4" s="169"/>
      <c r="M4" s="215"/>
      <c r="N4" s="216"/>
      <c r="O4" s="172" t="s">
        <v>10</v>
      </c>
      <c r="P4" s="173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37</v>
      </c>
      <c r="B6" s="61">
        <v>363</v>
      </c>
      <c r="C6" s="119">
        <f>F6+E6</f>
        <v>86</v>
      </c>
      <c r="D6" s="62">
        <f>C6/B6</f>
        <v>0.2369146005509642</v>
      </c>
      <c r="E6" s="130">
        <v>2</v>
      </c>
      <c r="F6" s="63">
        <f>SUM(G6,I6,K6,M6,O6,)</f>
        <v>84</v>
      </c>
      <c r="G6" s="131">
        <v>48</v>
      </c>
      <c r="H6" s="72">
        <f>G6/F6</f>
        <v>0.5714285714285714</v>
      </c>
      <c r="I6" s="132">
        <v>5</v>
      </c>
      <c r="J6" s="122">
        <f>I6/F6</f>
        <v>0.05952380952380952</v>
      </c>
      <c r="K6" s="132">
        <v>24</v>
      </c>
      <c r="L6" s="64">
        <f>K6/F6</f>
        <v>0.2857142857142857</v>
      </c>
      <c r="M6" s="121"/>
      <c r="N6" s="133"/>
      <c r="O6" s="132">
        <v>7</v>
      </c>
      <c r="P6" s="66">
        <f>O6/F6</f>
        <v>0.08333333333333333</v>
      </c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363</v>
      </c>
      <c r="C8" s="31">
        <f>SUM(C6:C7)</f>
        <v>86</v>
      </c>
      <c r="D8" s="32">
        <f>C8/B8</f>
        <v>0.2369146005509642</v>
      </c>
      <c r="E8" s="33">
        <f>SUM(E6:E7)</f>
        <v>2</v>
      </c>
      <c r="F8" s="34">
        <f>SUM(F6:F7)</f>
        <v>84</v>
      </c>
      <c r="G8" s="73">
        <f>SUM(G6:G6)</f>
        <v>48</v>
      </c>
      <c r="H8" s="74">
        <f>G8/F8</f>
        <v>0.5714285714285714</v>
      </c>
      <c r="I8" s="123">
        <f>SUM(I6:I6)</f>
        <v>5</v>
      </c>
      <c r="J8" s="124">
        <f>I8/F8</f>
        <v>0.05952380952380952</v>
      </c>
      <c r="K8" s="7">
        <f>SUM(K6:K6)</f>
        <v>24</v>
      </c>
      <c r="L8" s="45">
        <f>K8/F8</f>
        <v>0.2857142857142857</v>
      </c>
      <c r="M8" s="134"/>
      <c r="N8" s="135"/>
      <c r="O8" s="48">
        <f>SUM(O6:O6)</f>
        <v>7</v>
      </c>
      <c r="P8" s="51">
        <f>O8/F8</f>
        <v>0.08333333333333333</v>
      </c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181">
        <v>3</v>
      </c>
      <c r="H10" s="182"/>
      <c r="I10" s="183">
        <f>C25</f>
        <v>0</v>
      </c>
      <c r="J10" s="184"/>
      <c r="K10" s="185">
        <f>D25</f>
        <v>2</v>
      </c>
      <c r="L10" s="186"/>
      <c r="M10" s="219"/>
      <c r="N10" s="220"/>
      <c r="O10" s="189">
        <f>F25</f>
        <v>0</v>
      </c>
      <c r="P10" s="190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06" t="s">
        <v>7</v>
      </c>
      <c r="D13" s="208" t="s">
        <v>8</v>
      </c>
      <c r="E13" s="217"/>
      <c r="F13" s="211" t="s">
        <v>10</v>
      </c>
    </row>
    <row r="14" spans="1:6" ht="12.75">
      <c r="A14" s="214"/>
      <c r="B14" s="205"/>
      <c r="C14" s="207"/>
      <c r="D14" s="209"/>
      <c r="E14" s="218"/>
      <c r="F14" s="212"/>
    </row>
    <row r="15" spans="1:6" ht="16.5" thickBot="1">
      <c r="A15" s="39" t="s">
        <v>12</v>
      </c>
      <c r="B15" s="18">
        <f>G8</f>
        <v>48</v>
      </c>
      <c r="C15" s="125">
        <f>I8</f>
        <v>5</v>
      </c>
      <c r="D15" s="19">
        <f>K8</f>
        <v>24</v>
      </c>
      <c r="E15" s="150"/>
      <c r="F15" s="52">
        <f>O8</f>
        <v>7</v>
      </c>
    </row>
    <row r="16" spans="1:6" ht="12.75">
      <c r="A16" s="77">
        <v>1</v>
      </c>
      <c r="B16" s="78">
        <f aca="true" t="shared" si="0" ref="B16:F20">B$15/$A16</f>
        <v>48</v>
      </c>
      <c r="C16" s="126">
        <f t="shared" si="0"/>
        <v>5</v>
      </c>
      <c r="D16" s="79">
        <f t="shared" si="0"/>
        <v>24</v>
      </c>
      <c r="E16" s="149"/>
      <c r="F16" s="81">
        <f t="shared" si="0"/>
        <v>7</v>
      </c>
    </row>
    <row r="17" spans="1:16" ht="15">
      <c r="A17" s="40">
        <v>2</v>
      </c>
      <c r="B17" s="14">
        <f t="shared" si="0"/>
        <v>24</v>
      </c>
      <c r="C17" s="127">
        <f t="shared" si="0"/>
        <v>2.5</v>
      </c>
      <c r="D17" s="11">
        <f t="shared" si="0"/>
        <v>12</v>
      </c>
      <c r="E17" s="93"/>
      <c r="F17" s="54">
        <f t="shared" si="0"/>
        <v>3.5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14">
        <f t="shared" si="0"/>
        <v>16</v>
      </c>
      <c r="C18" s="127">
        <f t="shared" si="0"/>
        <v>1.6666666666666667</v>
      </c>
      <c r="D18" s="11">
        <f t="shared" si="0"/>
        <v>8</v>
      </c>
      <c r="E18" s="93"/>
      <c r="F18" s="54">
        <f t="shared" si="0"/>
        <v>2.3333333333333335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14">
        <f t="shared" si="0"/>
        <v>12</v>
      </c>
      <c r="C19" s="127">
        <f t="shared" si="0"/>
        <v>1.25</v>
      </c>
      <c r="D19" s="11">
        <f t="shared" si="0"/>
        <v>6</v>
      </c>
      <c r="E19" s="93"/>
      <c r="F19" s="54">
        <f t="shared" si="0"/>
        <v>1.75</v>
      </c>
    </row>
    <row r="20" spans="1:6" ht="13.5" thickBot="1">
      <c r="A20" s="41">
        <v>5</v>
      </c>
      <c r="B20" s="82">
        <f t="shared" si="0"/>
        <v>9.6</v>
      </c>
      <c r="C20" s="128">
        <f t="shared" si="0"/>
        <v>1</v>
      </c>
      <c r="D20" s="12">
        <f t="shared" si="0"/>
        <v>4.8</v>
      </c>
      <c r="E20" s="101"/>
      <c r="F20" s="55">
        <f t="shared" si="0"/>
        <v>1.4</v>
      </c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12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4</v>
      </c>
      <c r="C24" s="15">
        <f>C16/$B$23</f>
        <v>0.4166666666666667</v>
      </c>
      <c r="D24" s="15">
        <f>D16/$B$23</f>
        <v>2</v>
      </c>
      <c r="E24" s="15"/>
      <c r="F24" s="16">
        <f>F16/$B$23</f>
        <v>0.5833333333333334</v>
      </c>
    </row>
    <row r="25" spans="1:16" ht="18.75" thickBot="1">
      <c r="A25" s="83" t="s">
        <v>5</v>
      </c>
      <c r="B25" s="84">
        <f>FLOOR(B24,1)</f>
        <v>4</v>
      </c>
      <c r="C25" s="129">
        <f>FLOOR(C24,1)</f>
        <v>0</v>
      </c>
      <c r="D25" s="85">
        <f>FLOOR(D24,1)</f>
        <v>2</v>
      </c>
      <c r="E25" s="138"/>
      <c r="F25" s="87">
        <f>FLOOR(F24,1)</f>
        <v>0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Q31"/>
  <sheetViews>
    <sheetView zoomScale="115" zoomScaleNormal="115" workbookViewId="0" topLeftCell="A1">
      <selection activeCell="A1" sqref="A1:P1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215"/>
      <c r="J4" s="216"/>
      <c r="K4" s="168" t="s">
        <v>8</v>
      </c>
      <c r="L4" s="169"/>
      <c r="M4" s="215"/>
      <c r="N4" s="216"/>
      <c r="O4" s="172" t="s">
        <v>10</v>
      </c>
      <c r="P4" s="173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38</v>
      </c>
      <c r="B6" s="61">
        <v>456</v>
      </c>
      <c r="C6" s="119">
        <f>F6+E6</f>
        <v>100</v>
      </c>
      <c r="D6" s="62">
        <f>C6/B6</f>
        <v>0.21929824561403508</v>
      </c>
      <c r="E6" s="130">
        <v>0</v>
      </c>
      <c r="F6" s="63">
        <f>SUM(G6,I6,K6,M6,O6,)</f>
        <v>100</v>
      </c>
      <c r="G6" s="131">
        <v>46</v>
      </c>
      <c r="H6" s="72">
        <f>G6/F6</f>
        <v>0.46</v>
      </c>
      <c r="I6" s="121"/>
      <c r="J6" s="133"/>
      <c r="K6" s="132">
        <v>32</v>
      </c>
      <c r="L6" s="64">
        <f>K6/F6</f>
        <v>0.32</v>
      </c>
      <c r="M6" s="121"/>
      <c r="N6" s="133"/>
      <c r="O6" s="132">
        <v>22</v>
      </c>
      <c r="P6" s="66">
        <f>O6/F6</f>
        <v>0.22</v>
      </c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456</v>
      </c>
      <c r="C8" s="31">
        <f>SUM(C6:C7)</f>
        <v>100</v>
      </c>
      <c r="D8" s="32">
        <f>C8/B8</f>
        <v>0.21929824561403508</v>
      </c>
      <c r="E8" s="33">
        <f>SUM(E6:E7)</f>
        <v>0</v>
      </c>
      <c r="F8" s="34">
        <f>SUM(F6:F7)</f>
        <v>100</v>
      </c>
      <c r="G8" s="73">
        <f>SUM(G6:G6)</f>
        <v>46</v>
      </c>
      <c r="H8" s="74">
        <f>G8/F8</f>
        <v>0.46</v>
      </c>
      <c r="I8" s="134"/>
      <c r="J8" s="135"/>
      <c r="K8" s="7">
        <f>SUM(K6:K6)</f>
        <v>32</v>
      </c>
      <c r="L8" s="45">
        <f>K8/F8</f>
        <v>0.32</v>
      </c>
      <c r="M8" s="134"/>
      <c r="N8" s="135"/>
      <c r="O8" s="48">
        <f>SUM(O6:O6)</f>
        <v>22</v>
      </c>
      <c r="P8" s="51">
        <f>O8/F8</f>
        <v>0.22</v>
      </c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181">
        <f>B25</f>
        <v>2</v>
      </c>
      <c r="H10" s="182"/>
      <c r="I10" s="219"/>
      <c r="J10" s="220"/>
      <c r="K10" s="185">
        <f>D25</f>
        <v>2</v>
      </c>
      <c r="L10" s="186"/>
      <c r="M10" s="219"/>
      <c r="N10" s="220"/>
      <c r="O10" s="189">
        <f>F25</f>
        <v>1</v>
      </c>
      <c r="P10" s="190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17"/>
      <c r="D13" s="208" t="s">
        <v>8</v>
      </c>
      <c r="E13" s="217"/>
      <c r="F13" s="211" t="s">
        <v>10</v>
      </c>
    </row>
    <row r="14" spans="1:6" ht="12.75">
      <c r="A14" s="214"/>
      <c r="B14" s="205"/>
      <c r="C14" s="218"/>
      <c r="D14" s="209"/>
      <c r="E14" s="218"/>
      <c r="F14" s="212"/>
    </row>
    <row r="15" spans="1:6" ht="16.5" thickBot="1">
      <c r="A15" s="39" t="s">
        <v>12</v>
      </c>
      <c r="B15" s="18">
        <f>G8</f>
        <v>46</v>
      </c>
      <c r="C15" s="136"/>
      <c r="D15" s="19">
        <f>K8</f>
        <v>32</v>
      </c>
      <c r="E15" s="150"/>
      <c r="F15" s="52">
        <f>O8</f>
        <v>22</v>
      </c>
    </row>
    <row r="16" spans="1:6" ht="12.75">
      <c r="A16" s="77">
        <v>1</v>
      </c>
      <c r="B16" s="78">
        <f aca="true" t="shared" si="0" ref="B16:F20">B$15/$A16</f>
        <v>46</v>
      </c>
      <c r="C16" s="137"/>
      <c r="D16" s="79">
        <f t="shared" si="0"/>
        <v>32</v>
      </c>
      <c r="E16" s="149"/>
      <c r="F16" s="81">
        <f t="shared" si="0"/>
        <v>22</v>
      </c>
    </row>
    <row r="17" spans="1:16" ht="15">
      <c r="A17" s="40">
        <v>2</v>
      </c>
      <c r="B17" s="14">
        <f t="shared" si="0"/>
        <v>23</v>
      </c>
      <c r="C17" s="94"/>
      <c r="D17" s="11">
        <f t="shared" si="0"/>
        <v>16</v>
      </c>
      <c r="E17" s="93"/>
      <c r="F17" s="54">
        <f t="shared" si="0"/>
        <v>11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14">
        <f t="shared" si="0"/>
        <v>15.333333333333334</v>
      </c>
      <c r="C18" s="94"/>
      <c r="D18" s="11">
        <f t="shared" si="0"/>
        <v>10.666666666666666</v>
      </c>
      <c r="E18" s="93"/>
      <c r="F18" s="54">
        <f t="shared" si="0"/>
        <v>7.333333333333333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14">
        <f t="shared" si="0"/>
        <v>11.5</v>
      </c>
      <c r="C19" s="94"/>
      <c r="D19" s="11">
        <f t="shared" si="0"/>
        <v>8</v>
      </c>
      <c r="E19" s="93"/>
      <c r="F19" s="54">
        <f t="shared" si="0"/>
        <v>5.5</v>
      </c>
    </row>
    <row r="20" spans="1:6" ht="13.5" thickBot="1">
      <c r="A20" s="41">
        <v>5</v>
      </c>
      <c r="B20" s="82">
        <f t="shared" si="0"/>
        <v>9.2</v>
      </c>
      <c r="C20" s="99"/>
      <c r="D20" s="12">
        <f t="shared" si="0"/>
        <v>6.4</v>
      </c>
      <c r="E20" s="101"/>
      <c r="F20" s="55">
        <f t="shared" si="0"/>
        <v>4.4</v>
      </c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16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2.875</v>
      </c>
      <c r="C24" s="15"/>
      <c r="D24" s="15">
        <f>D16/$B$23</f>
        <v>2</v>
      </c>
      <c r="E24" s="15"/>
      <c r="F24" s="16">
        <f>F16/$B$23</f>
        <v>1.375</v>
      </c>
    </row>
    <row r="25" spans="1:16" ht="18.75" thickBot="1">
      <c r="A25" s="83" t="s">
        <v>5</v>
      </c>
      <c r="B25" s="84">
        <f>FLOOR(B24,1)</f>
        <v>2</v>
      </c>
      <c r="C25" s="138"/>
      <c r="D25" s="85">
        <f>FLOOR(D24,1)</f>
        <v>2</v>
      </c>
      <c r="E25" s="138"/>
      <c r="F25" s="87">
        <f>FLOOR(F24,1)</f>
        <v>1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31" ht="12.75">
      <c r="F31" s="6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Q25"/>
  <sheetViews>
    <sheetView zoomScale="115" zoomScaleNormal="115" workbookViewId="0" topLeftCell="A1">
      <selection activeCell="G4" sqref="G4:H4"/>
    </sheetView>
  </sheetViews>
  <sheetFormatPr defaultColWidth="9.140625" defaultRowHeight="12.75"/>
  <cols>
    <col min="1" max="1" width="21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91" customFormat="1" ht="24" thickBot="1">
      <c r="A1" s="175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s="70" customFormat="1" ht="2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71" customFormat="1" ht="38.25" thickBot="1">
      <c r="A3" s="178" t="s">
        <v>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/>
    </row>
    <row r="4" spans="1:16" ht="27" thickBot="1">
      <c r="A4" s="21"/>
      <c r="B4" s="50"/>
      <c r="C4" s="174" t="s">
        <v>18</v>
      </c>
      <c r="D4" s="174"/>
      <c r="E4" s="50"/>
      <c r="F4" s="28"/>
      <c r="G4" s="191" t="s">
        <v>6</v>
      </c>
      <c r="H4" s="192"/>
      <c r="I4" s="193" t="s">
        <v>7</v>
      </c>
      <c r="J4" s="194"/>
      <c r="K4" s="168" t="s">
        <v>8</v>
      </c>
      <c r="L4" s="169"/>
      <c r="M4" s="172" t="s">
        <v>10</v>
      </c>
      <c r="N4" s="237"/>
      <c r="O4" s="238" t="s">
        <v>30</v>
      </c>
      <c r="P4" s="239"/>
    </row>
    <row r="5" spans="1:16" ht="12.75">
      <c r="A5" s="29" t="s">
        <v>0</v>
      </c>
      <c r="B5" s="35" t="s">
        <v>4</v>
      </c>
      <c r="C5" s="36" t="s">
        <v>11</v>
      </c>
      <c r="D5" s="35" t="s">
        <v>13</v>
      </c>
      <c r="E5" s="36" t="s">
        <v>3</v>
      </c>
      <c r="F5" s="37" t="s">
        <v>2</v>
      </c>
      <c r="G5" s="38" t="s">
        <v>11</v>
      </c>
      <c r="H5" s="35" t="s">
        <v>13</v>
      </c>
      <c r="I5" s="36" t="s">
        <v>11</v>
      </c>
      <c r="J5" s="35" t="s">
        <v>13</v>
      </c>
      <c r="K5" s="36" t="s">
        <v>11</v>
      </c>
      <c r="L5" s="35" t="s">
        <v>13</v>
      </c>
      <c r="M5" s="36" t="s">
        <v>11</v>
      </c>
      <c r="N5" s="35" t="s">
        <v>13</v>
      </c>
      <c r="O5" s="36" t="s">
        <v>11</v>
      </c>
      <c r="P5" s="37" t="s">
        <v>13</v>
      </c>
    </row>
    <row r="6" spans="1:16" ht="12.75">
      <c r="A6" s="60" t="s">
        <v>39</v>
      </c>
      <c r="B6" s="61">
        <v>507</v>
      </c>
      <c r="C6" s="119">
        <f>F6+E6</f>
        <v>163</v>
      </c>
      <c r="D6" s="62">
        <f>C6/B6</f>
        <v>0.3214990138067061</v>
      </c>
      <c r="E6" s="130">
        <v>1</v>
      </c>
      <c r="F6" s="63">
        <f>SUM(G6,I6,K6,M6,O6,)</f>
        <v>162</v>
      </c>
      <c r="G6" s="131">
        <v>33</v>
      </c>
      <c r="H6" s="72">
        <f>G6/F6</f>
        <v>0.2037037037037037</v>
      </c>
      <c r="I6" s="132">
        <v>40</v>
      </c>
      <c r="J6" s="122">
        <f>I6/F6</f>
        <v>0.24691358024691357</v>
      </c>
      <c r="K6" s="132">
        <v>36</v>
      </c>
      <c r="L6" s="64">
        <f>K6/F6</f>
        <v>0.2222222222222222</v>
      </c>
      <c r="M6" s="132">
        <v>25</v>
      </c>
      <c r="N6" s="108">
        <f>M6/F6</f>
        <v>0.15432098765432098</v>
      </c>
      <c r="O6" s="132">
        <v>28</v>
      </c>
      <c r="P6" s="115">
        <f>O6/F6</f>
        <v>0.1728395061728395</v>
      </c>
    </row>
    <row r="7" spans="1:16" ht="13.5" thickBot="1">
      <c r="A7" s="10"/>
      <c r="B7" s="2"/>
      <c r="C7" s="56"/>
      <c r="D7" s="3"/>
      <c r="E7" s="4"/>
      <c r="F7" s="57"/>
      <c r="G7" s="5"/>
      <c r="H7" s="58"/>
      <c r="I7" s="17"/>
      <c r="J7" s="58"/>
      <c r="K7" s="17"/>
      <c r="L7" s="58"/>
      <c r="M7" s="17"/>
      <c r="N7" s="58"/>
      <c r="O7" s="17"/>
      <c r="P7" s="59"/>
    </row>
    <row r="8" spans="1:16" ht="17.25" thickBot="1">
      <c r="A8" s="27" t="s">
        <v>1</v>
      </c>
      <c r="B8" s="30">
        <f>SUM(B6:B7)</f>
        <v>507</v>
      </c>
      <c r="C8" s="31">
        <f>SUM(C6:C7)</f>
        <v>163</v>
      </c>
      <c r="D8" s="32">
        <f>C8/B8</f>
        <v>0.3214990138067061</v>
      </c>
      <c r="E8" s="33">
        <f>SUM(E6:E7)</f>
        <v>1</v>
      </c>
      <c r="F8" s="34">
        <f>SUM(F6:F7)</f>
        <v>162</v>
      </c>
      <c r="G8" s="73">
        <f>SUM(G6:G6)</f>
        <v>33</v>
      </c>
      <c r="H8" s="74">
        <f>G8/F8</f>
        <v>0.2037037037037037</v>
      </c>
      <c r="I8" s="123">
        <f>SUM(I6:I6)</f>
        <v>40</v>
      </c>
      <c r="J8" s="124">
        <f>I8/F8</f>
        <v>0.24691358024691357</v>
      </c>
      <c r="K8" s="7">
        <f>SUM(K6:K6)</f>
        <v>36</v>
      </c>
      <c r="L8" s="45">
        <f>K8/F8</f>
        <v>0.2222222222222222</v>
      </c>
      <c r="M8" s="109">
        <f>SUM(M6:M6)</f>
        <v>25</v>
      </c>
      <c r="N8" s="110">
        <f>M8/F8</f>
        <v>0.15432098765432098</v>
      </c>
      <c r="O8" s="116">
        <f>SUM(O6:O6)</f>
        <v>28</v>
      </c>
      <c r="P8" s="117">
        <f>O8/F8</f>
        <v>0.1728395061728395</v>
      </c>
    </row>
    <row r="9" spans="1:16" ht="13.5" thickBot="1">
      <c r="A9" s="26"/>
      <c r="B9" s="22"/>
      <c r="C9" s="22"/>
      <c r="D9" s="22"/>
      <c r="E9" s="22"/>
      <c r="F9" s="47"/>
      <c r="G9" s="24"/>
      <c r="H9" s="23"/>
      <c r="I9" s="24"/>
      <c r="J9" s="23"/>
      <c r="K9" s="24"/>
      <c r="L9" s="23"/>
      <c r="M9" s="24"/>
      <c r="N9" s="23"/>
      <c r="O9" s="49"/>
      <c r="P9" s="25"/>
    </row>
    <row r="10" spans="1:17" ht="45.75" thickBot="1">
      <c r="A10" s="195" t="s">
        <v>17</v>
      </c>
      <c r="B10" s="196"/>
      <c r="C10" s="196"/>
      <c r="D10" s="196"/>
      <c r="E10" s="196"/>
      <c r="F10" s="197"/>
      <c r="G10" s="181">
        <f>B25</f>
        <v>1</v>
      </c>
      <c r="H10" s="182"/>
      <c r="I10" s="183">
        <f>C25</f>
        <v>1</v>
      </c>
      <c r="J10" s="184"/>
      <c r="K10" s="185">
        <f>D25</f>
        <v>1</v>
      </c>
      <c r="L10" s="186"/>
      <c r="M10" s="233">
        <f>E25</f>
        <v>1</v>
      </c>
      <c r="N10" s="234"/>
      <c r="O10" s="235">
        <f>F25</f>
        <v>1</v>
      </c>
      <c r="P10" s="236"/>
      <c r="Q10" s="166">
        <f>SUM(G10:P10)</f>
        <v>5</v>
      </c>
    </row>
    <row r="11" ht="13.5" thickBot="1"/>
    <row r="12" spans="1:16" ht="21" thickBot="1">
      <c r="A12" s="198" t="s">
        <v>16</v>
      </c>
      <c r="B12" s="199"/>
      <c r="C12" s="199"/>
      <c r="D12" s="199"/>
      <c r="E12" s="199"/>
      <c r="F12" s="200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6" ht="12.75">
      <c r="A13" s="213"/>
      <c r="B13" s="204" t="s">
        <v>6</v>
      </c>
      <c r="C13" s="206" t="s">
        <v>7</v>
      </c>
      <c r="D13" s="208" t="s">
        <v>8</v>
      </c>
      <c r="E13" s="229" t="s">
        <v>10</v>
      </c>
      <c r="F13" s="231" t="s">
        <v>30</v>
      </c>
    </row>
    <row r="14" spans="1:6" ht="12.75">
      <c r="A14" s="214"/>
      <c r="B14" s="205"/>
      <c r="C14" s="207"/>
      <c r="D14" s="209"/>
      <c r="E14" s="230"/>
      <c r="F14" s="232"/>
    </row>
    <row r="15" spans="1:6" ht="16.5" thickBot="1">
      <c r="A15" s="39" t="s">
        <v>12</v>
      </c>
      <c r="B15" s="18">
        <f>G8</f>
        <v>33</v>
      </c>
      <c r="C15" s="125">
        <f>I8</f>
        <v>40</v>
      </c>
      <c r="D15" s="19">
        <f>K8</f>
        <v>36</v>
      </c>
      <c r="E15" s="103">
        <f>M8</f>
        <v>25</v>
      </c>
      <c r="F15" s="111">
        <f>O8</f>
        <v>28</v>
      </c>
    </row>
    <row r="16" spans="1:6" ht="12.75">
      <c r="A16" s="77">
        <v>1</v>
      </c>
      <c r="B16" s="78">
        <f aca="true" t="shared" si="0" ref="B16:F20">B$15/$A16</f>
        <v>33</v>
      </c>
      <c r="C16" s="126">
        <f t="shared" si="0"/>
        <v>40</v>
      </c>
      <c r="D16" s="79">
        <f t="shared" si="0"/>
        <v>36</v>
      </c>
      <c r="E16" s="104">
        <f t="shared" si="0"/>
        <v>25</v>
      </c>
      <c r="F16" s="118">
        <f t="shared" si="0"/>
        <v>28</v>
      </c>
    </row>
    <row r="17" spans="1:16" ht="15">
      <c r="A17" s="40">
        <v>2</v>
      </c>
      <c r="B17" s="14">
        <f t="shared" si="0"/>
        <v>16.5</v>
      </c>
      <c r="C17" s="127">
        <f t="shared" si="0"/>
        <v>20</v>
      </c>
      <c r="D17" s="11">
        <f t="shared" si="0"/>
        <v>18</v>
      </c>
      <c r="E17" s="105">
        <f t="shared" si="0"/>
        <v>12.5</v>
      </c>
      <c r="F17" s="112">
        <f t="shared" si="0"/>
        <v>14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.75">
      <c r="A18" s="40">
        <v>3</v>
      </c>
      <c r="B18" s="14">
        <f t="shared" si="0"/>
        <v>11</v>
      </c>
      <c r="C18" s="127">
        <f t="shared" si="0"/>
        <v>13.333333333333334</v>
      </c>
      <c r="D18" s="11">
        <f t="shared" si="0"/>
        <v>12</v>
      </c>
      <c r="E18" s="105">
        <f t="shared" si="0"/>
        <v>8.333333333333334</v>
      </c>
      <c r="F18" s="112">
        <f t="shared" si="0"/>
        <v>9.333333333333334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6" ht="12.75">
      <c r="A19" s="40">
        <v>4</v>
      </c>
      <c r="B19" s="14">
        <f t="shared" si="0"/>
        <v>8.25</v>
      </c>
      <c r="C19" s="127">
        <f t="shared" si="0"/>
        <v>10</v>
      </c>
      <c r="D19" s="11">
        <f t="shared" si="0"/>
        <v>9</v>
      </c>
      <c r="E19" s="105">
        <f t="shared" si="0"/>
        <v>6.25</v>
      </c>
      <c r="F19" s="112">
        <f t="shared" si="0"/>
        <v>7</v>
      </c>
    </row>
    <row r="20" spans="1:6" ht="13.5" thickBot="1">
      <c r="A20" s="41">
        <v>5</v>
      </c>
      <c r="B20" s="82">
        <f t="shared" si="0"/>
        <v>6.6</v>
      </c>
      <c r="C20" s="128">
        <f t="shared" si="0"/>
        <v>8</v>
      </c>
      <c r="D20" s="12">
        <f t="shared" si="0"/>
        <v>7.2</v>
      </c>
      <c r="E20" s="106">
        <f t="shared" si="0"/>
        <v>5</v>
      </c>
      <c r="F20" s="113">
        <f t="shared" si="0"/>
        <v>5.6</v>
      </c>
    </row>
    <row r="21" spans="1:6" ht="12.75">
      <c r="A21" s="92"/>
      <c r="B21" s="93"/>
      <c r="C21" s="94"/>
      <c r="D21" s="95"/>
      <c r="E21" s="93"/>
      <c r="F21" s="96"/>
    </row>
    <row r="22" spans="1:6" ht="13.5" thickBot="1">
      <c r="A22" s="97"/>
      <c r="B22" s="98"/>
      <c r="C22" s="99"/>
      <c r="D22" s="100"/>
      <c r="E22" s="101"/>
      <c r="F22" s="102"/>
    </row>
    <row r="23" spans="1:6" ht="16.5" thickBot="1">
      <c r="A23" s="68" t="s">
        <v>15</v>
      </c>
      <c r="B23" s="201">
        <f>LARGE(B16:F22,5)</f>
        <v>25</v>
      </c>
      <c r="C23" s="202"/>
      <c r="D23" s="202"/>
      <c r="E23" s="202"/>
      <c r="F23" s="203"/>
    </row>
    <row r="24" spans="1:6" ht="13.5" thickBot="1">
      <c r="A24" s="42" t="s">
        <v>14</v>
      </c>
      <c r="B24" s="15">
        <f>B16/$B$23</f>
        <v>1.32</v>
      </c>
      <c r="C24" s="15">
        <f>C16/$B$23</f>
        <v>1.6</v>
      </c>
      <c r="D24" s="15">
        <f>D16/$B$23</f>
        <v>1.44</v>
      </c>
      <c r="E24" s="15">
        <f>E16/$B$23</f>
        <v>1</v>
      </c>
      <c r="F24" s="16">
        <f>F16/$B$23</f>
        <v>1.12</v>
      </c>
    </row>
    <row r="25" spans="1:16" ht="18.75" thickBot="1">
      <c r="A25" s="83" t="s">
        <v>5</v>
      </c>
      <c r="B25" s="84">
        <f>FLOOR(B24,1)</f>
        <v>1</v>
      </c>
      <c r="C25" s="129">
        <f>FLOOR(C24,1)</f>
        <v>1</v>
      </c>
      <c r="D25" s="85">
        <f>FLOOR(D24,1)</f>
        <v>1</v>
      </c>
      <c r="E25" s="107">
        <f>FLOOR(E24,1)</f>
        <v>1</v>
      </c>
      <c r="F25" s="114">
        <f>FLOOR(F24,1)</f>
        <v>1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mergeCells count="22"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B23:F23"/>
    <mergeCell ref="C4:D4"/>
    <mergeCell ref="G4:H4"/>
    <mergeCell ref="I4:J4"/>
    <mergeCell ref="C13:C14"/>
    <mergeCell ref="D13:D14"/>
    <mergeCell ref="E13:E14"/>
    <mergeCell ref="F13:F14"/>
    <mergeCell ref="K4:L4"/>
    <mergeCell ref="A12:F12"/>
    <mergeCell ref="A13:A14"/>
    <mergeCell ref="B13:B14"/>
  </mergeCells>
  <conditionalFormatting sqref="B16:F22">
    <cfRule type="cellIs" priority="1" dxfId="0" operator="greaterThanOrEqual" stopIfTrue="1">
      <formula>$B$23</formula>
    </cfRule>
  </conditionalFormatting>
  <conditionalFormatting sqref="Q10">
    <cfRule type="cellIs" priority="2" dxfId="1" operator="notEqual" stopIfTrue="1">
      <formula>5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Josip Kruslin</cp:lastModifiedBy>
  <cp:lastPrinted>2007-03-12T18:09:08Z</cp:lastPrinted>
  <dcterms:created xsi:type="dcterms:W3CDTF">2005-05-15T11:04:42Z</dcterms:created>
  <dcterms:modified xsi:type="dcterms:W3CDTF">2009-04-06T13:50:47Z</dcterms:modified>
  <cp:category/>
  <cp:version/>
  <cp:contentType/>
  <cp:contentStatus/>
</cp:coreProperties>
</file>