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4455" windowHeight="4575" activeTab="1"/>
  </bookViews>
  <sheets>
    <sheet name="Pregrada" sheetId="1" r:id="rId1"/>
    <sheet name="Bušin" sheetId="2" r:id="rId2"/>
    <sheet name="Sopot" sheetId="3" r:id="rId3"/>
    <sheet name="Vinagora" sheetId="4" r:id="rId4"/>
    <sheet name="Stipernica" sheetId="5" r:id="rId5"/>
    <sheet name="Gorjakovo" sheetId="6" r:id="rId6"/>
    <sheet name="Cigrovec" sheetId="7" r:id="rId7"/>
    <sheet name="Benkovo" sheetId="8" r:id="rId8"/>
    <sheet name="Plemenšćina" sheetId="9" r:id="rId9"/>
    <sheet name="Kostel" sheetId="10" r:id="rId10"/>
    <sheet name="UKUPNO" sheetId="11" r:id="rId11"/>
  </sheets>
  <definedNames>
    <definedName name="_xlnm.Print_Area" localSheetId="0">'Pregrada'!$A$4:$P$10</definedName>
  </definedNames>
  <calcPr fullCalcOnLoad="1"/>
</workbook>
</file>

<file path=xl/sharedStrings.xml><?xml version="1.0" encoding="utf-8"?>
<sst xmlns="http://schemas.openxmlformats.org/spreadsheetml/2006/main" count="351" uniqueCount="46">
  <si>
    <t>BIRAČKO MJESTO</t>
  </si>
  <si>
    <t>UKUPNO</t>
  </si>
  <si>
    <t>VAŽEĆIH</t>
  </si>
  <si>
    <t>NEVAŽEĆIH</t>
  </si>
  <si>
    <t>UPISANO</t>
  </si>
  <si>
    <t>MANDATA</t>
  </si>
  <si>
    <t>HDZ</t>
  </si>
  <si>
    <t>HNS</t>
  </si>
  <si>
    <t>HSS</t>
  </si>
  <si>
    <t>HSU</t>
  </si>
  <si>
    <t>#</t>
  </si>
  <si>
    <t>BROJ GLASOVA</t>
  </si>
  <si>
    <t>%</t>
  </si>
  <si>
    <t>DIJELJENO</t>
  </si>
  <si>
    <t>KOEFICIJENT</t>
  </si>
  <si>
    <t>IZRAČUNAVANJE BROJA VIJEĆNIKA (D'HONDT)</t>
  </si>
  <si>
    <t>MANDATI</t>
  </si>
  <si>
    <t>GLASALO</t>
  </si>
  <si>
    <t>Pregrada 1</t>
  </si>
  <si>
    <t>PREGRADA</t>
  </si>
  <si>
    <t>BUŠIN</t>
  </si>
  <si>
    <t>SOPOT</t>
  </si>
  <si>
    <t>VINAGORA</t>
  </si>
  <si>
    <t>STIPERNICA</t>
  </si>
  <si>
    <t>GORJAKOVO</t>
  </si>
  <si>
    <t>CIGROVEC</t>
  </si>
  <si>
    <t>BENKOVO</t>
  </si>
  <si>
    <t>KOSTEL</t>
  </si>
  <si>
    <t>PLEMENŠĆINA</t>
  </si>
  <si>
    <t>N/A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</si>
  <si>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</si>
  <si>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</si>
  <si>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</si>
  <si>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</si>
  <si>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</si>
  <si>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</si>
  <si>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</si>
  <si>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</si>
  <si>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Pregrada 2</t>
  </si>
  <si>
    <t>SDP/A-HSS/ZS</t>
  </si>
  <si>
    <t>PRIVREMENI REZULTATI IZBORA ZA MJESNE ODBORE - 04.03.2011.</t>
  </si>
  <si>
    <t>SDP/
A-HSS/ZS</t>
  </si>
  <si>
    <t>PRIVREMENI REZULTATI IZBORA ZA MJESNE ODBORE - 03.04.2011.</t>
  </si>
  <si>
    <t>NEZ.I.P.</t>
  </si>
  <si>
    <t>NEZ. I.P.</t>
  </si>
  <si>
    <t>NEZ.I.P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</si>
</sst>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000000"/>
    <numFmt numFmtId="166" formatCode="0.0%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43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36"/>
      <color indexed="9"/>
      <name val="Arial"/>
      <family val="2"/>
    </font>
    <font>
      <b/>
      <sz val="3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75"/>
      <color indexed="8"/>
      <name val="Arial"/>
      <family val="0"/>
    </font>
    <font>
      <b/>
      <sz val="11.75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b/>
      <sz val="11.5"/>
      <color indexed="8"/>
      <name val="Arial"/>
      <family val="0"/>
    </font>
    <font>
      <b/>
      <sz val="8.75"/>
      <color indexed="8"/>
      <name val="Arial"/>
      <family val="0"/>
    </font>
    <font>
      <sz val="1.25"/>
      <color indexed="8"/>
      <name val="Arial"/>
      <family val="0"/>
    </font>
    <font>
      <b/>
      <sz val="2.95"/>
      <color indexed="8"/>
      <name val="Arial"/>
      <family val="0"/>
    </font>
    <font>
      <b/>
      <sz val="1.5"/>
      <color indexed="8"/>
      <name val="Arial"/>
      <family val="0"/>
    </font>
    <font>
      <b/>
      <sz val="2.25"/>
      <color indexed="8"/>
      <name val="Arial"/>
      <family val="0"/>
    </font>
    <font>
      <b/>
      <sz val="3.25"/>
      <color indexed="8"/>
      <name val="Arial"/>
      <family val="0"/>
    </font>
    <font>
      <b/>
      <sz val="12"/>
      <color indexed="8"/>
      <name val="Arial"/>
      <family val="0"/>
    </font>
    <font>
      <sz val="6.25"/>
      <color indexed="8"/>
      <name val="Arial"/>
      <family val="0"/>
    </font>
    <font>
      <b/>
      <sz val="24.25"/>
      <color indexed="8"/>
      <name val="Arial"/>
      <family val="0"/>
    </font>
    <font>
      <b/>
      <sz val="18.25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DDA64"/>
        <bgColor indexed="64"/>
      </patternFill>
    </fill>
    <fill>
      <patternFill patternType="solid">
        <fgColor rgb="FFDD995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CC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dotted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dotted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dotted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dotted"/>
      <top/>
      <bottom style="thin"/>
    </border>
    <border>
      <left/>
      <right style="medium"/>
      <top/>
      <bottom style="thin"/>
    </border>
    <border>
      <left style="medium"/>
      <right style="dotted"/>
      <top style="medium"/>
      <bottom style="thin"/>
    </border>
    <border>
      <left style="medium"/>
      <right style="dotted"/>
      <top/>
      <bottom style="thin"/>
    </border>
    <border>
      <left style="medium"/>
      <right style="dotted"/>
      <top/>
      <bottom style="medium"/>
    </border>
    <border>
      <left style="medium"/>
      <right style="dotted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164" fontId="0" fillId="34" borderId="0" xfId="0" applyNumberForma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Fill="1" applyBorder="1" applyAlignment="1">
      <alignment/>
    </xf>
    <xf numFmtId="1" fontId="4" fillId="34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5" fillId="0" borderId="22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5" fillId="35" borderId="24" xfId="0" applyNumberFormat="1" applyFont="1" applyFill="1" applyBorder="1" applyAlignment="1">
      <alignment/>
    </xf>
    <xf numFmtId="1" fontId="5" fillId="35" borderId="25" xfId="0" applyNumberFormat="1" applyFont="1" applyFill="1" applyBorder="1" applyAlignment="1">
      <alignment/>
    </xf>
    <xf numFmtId="10" fontId="5" fillId="35" borderId="26" xfId="0" applyNumberFormat="1" applyFont="1" applyFill="1" applyBorder="1" applyAlignment="1">
      <alignment horizontal="right"/>
    </xf>
    <xf numFmtId="1" fontId="5" fillId="35" borderId="12" xfId="0" applyNumberFormat="1" applyFont="1" applyFill="1" applyBorder="1" applyAlignment="1">
      <alignment horizontal="right"/>
    </xf>
    <xf numFmtId="1" fontId="5" fillId="35" borderId="15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33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21" xfId="0" applyNumberFormat="1" applyBorder="1" applyAlignment="1">
      <alignment/>
    </xf>
    <xf numFmtId="0" fontId="0" fillId="0" borderId="34" xfId="0" applyFill="1" applyBorder="1" applyAlignment="1">
      <alignment/>
    </xf>
    <xf numFmtId="0" fontId="6" fillId="0" borderId="35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33" borderId="36" xfId="0" applyNumberFormat="1" applyFill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2" fillId="0" borderId="37" xfId="0" applyFont="1" applyBorder="1" applyAlignment="1">
      <alignment/>
    </xf>
    <xf numFmtId="1" fontId="0" fillId="35" borderId="38" xfId="0" applyNumberFormat="1" applyFill="1" applyBorder="1" applyAlignment="1">
      <alignment/>
    </xf>
    <xf numFmtId="10" fontId="0" fillId="35" borderId="38" xfId="0" applyNumberFormat="1" applyFill="1" applyBorder="1" applyAlignment="1">
      <alignment horizontal="right"/>
    </xf>
    <xf numFmtId="1" fontId="0" fillId="35" borderId="39" xfId="0" applyNumberFormat="1" applyFill="1" applyBorder="1" applyAlignment="1">
      <alignment/>
    </xf>
    <xf numFmtId="164" fontId="0" fillId="34" borderId="33" xfId="0" applyNumberForma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10" fontId="0" fillId="34" borderId="38" xfId="0" applyNumberFormat="1" applyFill="1" applyBorder="1" applyAlignment="1">
      <alignment/>
    </xf>
    <xf numFmtId="1" fontId="5" fillId="34" borderId="41" xfId="0" applyNumberFormat="1" applyFont="1" applyFill="1" applyBorder="1" applyAlignment="1">
      <alignment/>
    </xf>
    <xf numFmtId="166" fontId="5" fillId="34" borderId="2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164" fontId="0" fillId="34" borderId="35" xfId="0" applyNumberFormat="1" applyFill="1" applyBorder="1" applyAlignment="1">
      <alignment horizontal="right"/>
    </xf>
    <xf numFmtId="164" fontId="0" fillId="34" borderId="13" xfId="0" applyNumberForma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43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44" xfId="0" applyNumberForma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164" fontId="0" fillId="0" borderId="33" xfId="0" applyNumberFormat="1" applyFill="1" applyBorder="1" applyAlignment="1">
      <alignment horizontal="right"/>
    </xf>
    <xf numFmtId="164" fontId="0" fillId="0" borderId="4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46" xfId="0" applyNumberFormat="1" applyFill="1" applyBorder="1" applyAlignment="1">
      <alignment horizontal="right"/>
    </xf>
    <xf numFmtId="1" fontId="0" fillId="35" borderId="47" xfId="0" applyNumberFormat="1" applyFill="1" applyBorder="1" applyAlignment="1">
      <alignment/>
    </xf>
    <xf numFmtId="1" fontId="0" fillId="0" borderId="47" xfId="0" applyNumberFormat="1" applyFill="1" applyBorder="1" applyAlignment="1">
      <alignment/>
    </xf>
    <xf numFmtId="10" fontId="0" fillId="36" borderId="38" xfId="0" applyNumberFormat="1" applyFill="1" applyBorder="1" applyAlignment="1">
      <alignment/>
    </xf>
    <xf numFmtId="1" fontId="5" fillId="36" borderId="41" xfId="0" applyNumberFormat="1" applyFont="1" applyFill="1" applyBorder="1" applyAlignment="1">
      <alignment/>
    </xf>
    <xf numFmtId="166" fontId="5" fillId="36" borderId="26" xfId="0" applyNumberFormat="1" applyFont="1" applyFill="1" applyBorder="1" applyAlignment="1">
      <alignment/>
    </xf>
    <xf numFmtId="1" fontId="4" fillId="36" borderId="48" xfId="0" applyNumberFormat="1" applyFont="1" applyFill="1" applyBorder="1" applyAlignment="1">
      <alignment horizontal="right"/>
    </xf>
    <xf numFmtId="164" fontId="0" fillId="36" borderId="49" xfId="0" applyNumberFormat="1" applyFill="1" applyBorder="1" applyAlignment="1">
      <alignment horizontal="right"/>
    </xf>
    <xf numFmtId="164" fontId="0" fillId="36" borderId="43" xfId="0" applyNumberFormat="1" applyFill="1" applyBorder="1" applyAlignment="1">
      <alignment horizontal="right"/>
    </xf>
    <xf numFmtId="164" fontId="0" fillId="36" borderId="45" xfId="0" applyNumberFormat="1" applyFill="1" applyBorder="1" applyAlignment="1">
      <alignment horizontal="right"/>
    </xf>
    <xf numFmtId="0" fontId="9" fillId="36" borderId="50" xfId="0" applyFont="1" applyFill="1" applyBorder="1" applyAlignment="1">
      <alignment horizontal="center"/>
    </xf>
    <xf numFmtId="1" fontId="17" fillId="37" borderId="47" xfId="0" applyNumberFormat="1" applyFont="1" applyFill="1" applyBorder="1" applyAlignment="1">
      <alignment horizontal="right"/>
    </xf>
    <xf numFmtId="1" fontId="17" fillId="37" borderId="51" xfId="0" applyNumberFormat="1" applyFont="1" applyFill="1" applyBorder="1" applyAlignment="1">
      <alignment/>
    </xf>
    <xf numFmtId="1" fontId="17" fillId="37" borderId="47" xfId="0" applyNumberFormat="1" applyFont="1" applyFill="1" applyBorder="1" applyAlignment="1">
      <alignment/>
    </xf>
    <xf numFmtId="10" fontId="0" fillId="0" borderId="38" xfId="0" applyNumberFormat="1" applyFill="1" applyBorder="1" applyAlignment="1">
      <alignment/>
    </xf>
    <xf numFmtId="1" fontId="5" fillId="0" borderId="41" xfId="0" applyNumberFormat="1" applyFont="1" applyFill="1" applyBorder="1" applyAlignment="1">
      <alignment/>
    </xf>
    <xf numFmtId="166" fontId="5" fillId="0" borderId="26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 horizontal="right"/>
    </xf>
    <xf numFmtId="164" fontId="0" fillId="0" borderId="49" xfId="0" applyNumberFormat="1" applyFill="1" applyBorder="1" applyAlignment="1">
      <alignment horizontal="right"/>
    </xf>
    <xf numFmtId="0" fontId="9" fillId="0" borderId="50" xfId="0" applyFont="1" applyFill="1" applyBorder="1" applyAlignment="1">
      <alignment horizontal="center"/>
    </xf>
    <xf numFmtId="10" fontId="0" fillId="0" borderId="39" xfId="0" applyNumberForma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right"/>
    </xf>
    <xf numFmtId="164" fontId="0" fillId="0" borderId="54" xfId="0" applyNumberFormat="1" applyFill="1" applyBorder="1" applyAlignment="1">
      <alignment horizontal="right"/>
    </xf>
    <xf numFmtId="164" fontId="0" fillId="0" borderId="35" xfId="0" applyNumberFormat="1" applyFill="1" applyBorder="1" applyAlignment="1">
      <alignment horizontal="right"/>
    </xf>
    <xf numFmtId="1" fontId="4" fillId="0" borderId="55" xfId="0" applyNumberFormat="1" applyFont="1" applyFill="1" applyBorder="1" applyAlignment="1">
      <alignment horizontal="right"/>
    </xf>
    <xf numFmtId="0" fontId="2" fillId="0" borderId="56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" fontId="5" fillId="34" borderId="62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0" xfId="0" applyFont="1" applyBorder="1" applyAlignment="1">
      <alignment horizontal="center"/>
    </xf>
    <xf numFmtId="1" fontId="17" fillId="37" borderId="63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0" fontId="0" fillId="38" borderId="38" xfId="0" applyNumberFormat="1" applyFill="1" applyBorder="1" applyAlignment="1">
      <alignment/>
    </xf>
    <xf numFmtId="1" fontId="5" fillId="38" borderId="41" xfId="0" applyNumberFormat="1" applyFont="1" applyFill="1" applyBorder="1" applyAlignment="1">
      <alignment/>
    </xf>
    <xf numFmtId="166" fontId="5" fillId="38" borderId="26" xfId="0" applyNumberFormat="1" applyFont="1" applyFill="1" applyBorder="1" applyAlignment="1">
      <alignment/>
    </xf>
    <xf numFmtId="1" fontId="4" fillId="38" borderId="48" xfId="0" applyNumberFormat="1" applyFont="1" applyFill="1" applyBorder="1" applyAlignment="1">
      <alignment horizontal="right"/>
    </xf>
    <xf numFmtId="164" fontId="0" fillId="38" borderId="43" xfId="0" applyNumberFormat="1" applyFill="1" applyBorder="1" applyAlignment="1">
      <alignment horizontal="right"/>
    </xf>
    <xf numFmtId="164" fontId="0" fillId="38" borderId="45" xfId="0" applyNumberFormat="1" applyFill="1" applyBorder="1" applyAlignment="1">
      <alignment horizontal="right"/>
    </xf>
    <xf numFmtId="0" fontId="9" fillId="38" borderId="50" xfId="0" applyFont="1" applyFill="1" applyBorder="1" applyAlignment="1">
      <alignment horizontal="center"/>
    </xf>
    <xf numFmtId="10" fontId="0" fillId="39" borderId="38" xfId="0" applyNumberFormat="1" applyFill="1" applyBorder="1" applyAlignment="1">
      <alignment/>
    </xf>
    <xf numFmtId="1" fontId="5" fillId="39" borderId="41" xfId="0" applyNumberFormat="1" applyFont="1" applyFill="1" applyBorder="1" applyAlignment="1">
      <alignment/>
    </xf>
    <xf numFmtId="166" fontId="5" fillId="39" borderId="26" xfId="0" applyNumberFormat="1" applyFont="1" applyFill="1" applyBorder="1" applyAlignment="1">
      <alignment/>
    </xf>
    <xf numFmtId="1" fontId="4" fillId="39" borderId="64" xfId="0" applyNumberFormat="1" applyFont="1" applyFill="1" applyBorder="1" applyAlignment="1">
      <alignment horizontal="right"/>
    </xf>
    <xf numFmtId="164" fontId="0" fillId="39" borderId="10" xfId="0" applyNumberFormat="1" applyFill="1" applyBorder="1" applyAlignment="1">
      <alignment horizontal="right"/>
    </xf>
    <xf numFmtId="164" fontId="0" fillId="39" borderId="26" xfId="0" applyNumberFormat="1" applyFill="1" applyBorder="1" applyAlignment="1">
      <alignment horizontal="right"/>
    </xf>
    <xf numFmtId="0" fontId="9" fillId="39" borderId="13" xfId="0" applyFont="1" applyFill="1" applyBorder="1" applyAlignment="1">
      <alignment horizontal="center"/>
    </xf>
    <xf numFmtId="10" fontId="0" fillId="40" borderId="39" xfId="0" applyNumberFormat="1" applyFill="1" applyBorder="1" applyAlignment="1">
      <alignment/>
    </xf>
    <xf numFmtId="1" fontId="5" fillId="40" borderId="12" xfId="0" applyNumberFormat="1" applyFont="1" applyFill="1" applyBorder="1" applyAlignment="1">
      <alignment/>
    </xf>
    <xf numFmtId="166" fontId="5" fillId="40" borderId="15" xfId="0" applyNumberFormat="1" applyFont="1" applyFill="1" applyBorder="1" applyAlignment="1">
      <alignment/>
    </xf>
    <xf numFmtId="1" fontId="4" fillId="40" borderId="53" xfId="0" applyNumberFormat="1" applyFont="1" applyFill="1" applyBorder="1" applyAlignment="1">
      <alignment horizontal="right"/>
    </xf>
    <xf numFmtId="164" fontId="0" fillId="40" borderId="44" xfId="0" applyNumberFormat="1" applyFill="1" applyBorder="1" applyAlignment="1">
      <alignment horizontal="right"/>
    </xf>
    <xf numFmtId="164" fontId="0" fillId="40" borderId="46" xfId="0" applyNumberFormat="1" applyFill="1" applyBorder="1" applyAlignment="1">
      <alignment horizontal="right"/>
    </xf>
    <xf numFmtId="0" fontId="9" fillId="40" borderId="52" xfId="0" applyFont="1" applyFill="1" applyBorder="1" applyAlignment="1">
      <alignment horizontal="center"/>
    </xf>
    <xf numFmtId="10" fontId="0" fillId="41" borderId="38" xfId="0" applyNumberFormat="1" applyFill="1" applyBorder="1" applyAlignment="1">
      <alignment/>
    </xf>
    <xf numFmtId="1" fontId="5" fillId="41" borderId="41" xfId="0" applyNumberFormat="1" applyFont="1" applyFill="1" applyBorder="1" applyAlignment="1">
      <alignment/>
    </xf>
    <xf numFmtId="166" fontId="5" fillId="41" borderId="26" xfId="0" applyNumberFormat="1" applyFont="1" applyFill="1" applyBorder="1" applyAlignment="1">
      <alignment/>
    </xf>
    <xf numFmtId="1" fontId="4" fillId="41" borderId="55" xfId="0" applyNumberFormat="1" applyFont="1" applyFill="1" applyBorder="1" applyAlignment="1">
      <alignment horizontal="right"/>
    </xf>
    <xf numFmtId="164" fontId="0" fillId="41" borderId="0" xfId="0" applyNumberFormat="1" applyFill="1" applyBorder="1" applyAlignment="1">
      <alignment horizontal="right"/>
    </xf>
    <xf numFmtId="164" fontId="0" fillId="41" borderId="13" xfId="0" applyNumberFormat="1" applyFill="1" applyBorder="1" applyAlignment="1">
      <alignment horizontal="right"/>
    </xf>
    <xf numFmtId="0" fontId="9" fillId="41" borderId="50" xfId="0" applyFont="1" applyFill="1" applyBorder="1" applyAlignment="1">
      <alignment horizontal="center"/>
    </xf>
    <xf numFmtId="0" fontId="2" fillId="40" borderId="54" xfId="0" applyFont="1" applyFill="1" applyBorder="1" applyAlignment="1">
      <alignment horizontal="center" vertical="center" wrapText="1"/>
    </xf>
    <xf numFmtId="164" fontId="0" fillId="40" borderId="54" xfId="0" applyNumberFormat="1" applyFill="1" applyBorder="1" applyAlignment="1">
      <alignment horizontal="right"/>
    </xf>
    <xf numFmtId="1" fontId="4" fillId="39" borderId="55" xfId="0" applyNumberFormat="1" applyFont="1" applyFill="1" applyBorder="1" applyAlignment="1">
      <alignment horizontal="right"/>
    </xf>
    <xf numFmtId="164" fontId="0" fillId="39" borderId="35" xfId="0" applyNumberFormat="1" applyFill="1" applyBorder="1" applyAlignment="1">
      <alignment horizontal="right"/>
    </xf>
    <xf numFmtId="164" fontId="0" fillId="39" borderId="0" xfId="0" applyNumberFormat="1" applyFill="1" applyBorder="1" applyAlignment="1">
      <alignment horizontal="right"/>
    </xf>
    <xf numFmtId="164" fontId="0" fillId="39" borderId="13" xfId="0" applyNumberFormat="1" applyFill="1" applyBorder="1" applyAlignment="1">
      <alignment horizontal="right"/>
    </xf>
    <xf numFmtId="0" fontId="9" fillId="39" borderId="50" xfId="0" applyFont="1" applyFill="1" applyBorder="1" applyAlignment="1">
      <alignment horizontal="center"/>
    </xf>
    <xf numFmtId="1" fontId="4" fillId="38" borderId="64" xfId="0" applyNumberFormat="1" applyFont="1" applyFill="1" applyBorder="1" applyAlignment="1">
      <alignment horizontal="right"/>
    </xf>
    <xf numFmtId="164" fontId="0" fillId="38" borderId="65" xfId="0" applyNumberFormat="1" applyFill="1" applyBorder="1" applyAlignment="1">
      <alignment horizontal="right"/>
    </xf>
    <xf numFmtId="164" fontId="0" fillId="38" borderId="10" xfId="0" applyNumberFormat="1" applyFill="1" applyBorder="1" applyAlignment="1">
      <alignment horizontal="right"/>
    </xf>
    <xf numFmtId="164" fontId="0" fillId="38" borderId="26" xfId="0" applyNumberFormat="1" applyFill="1" applyBorder="1" applyAlignment="1">
      <alignment horizontal="right"/>
    </xf>
    <xf numFmtId="0" fontId="9" fillId="38" borderId="13" xfId="0" applyFont="1" applyFill="1" applyBorder="1" applyAlignment="1">
      <alignment horizontal="center"/>
    </xf>
    <xf numFmtId="1" fontId="17" fillId="0" borderId="47" xfId="0" applyNumberFormat="1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7" fillId="34" borderId="6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9" borderId="49" xfId="0" applyFont="1" applyFill="1" applyBorder="1" applyAlignment="1">
      <alignment horizontal="center" vertical="center" wrapText="1"/>
    </xf>
    <xf numFmtId="0" fontId="7" fillId="41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0" borderId="67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" fontId="5" fillId="41" borderId="12" xfId="0" applyNumberFormat="1" applyFont="1" applyFill="1" applyBorder="1" applyAlignment="1">
      <alignment/>
    </xf>
    <xf numFmtId="10" fontId="0" fillId="40" borderId="38" xfId="0" applyNumberFormat="1" applyFill="1" applyBorder="1" applyAlignment="1">
      <alignment/>
    </xf>
    <xf numFmtId="1" fontId="5" fillId="40" borderId="41" xfId="0" applyNumberFormat="1" applyFont="1" applyFill="1" applyBorder="1" applyAlignment="1">
      <alignment/>
    </xf>
    <xf numFmtId="166" fontId="5" fillId="40" borderId="26" xfId="0" applyNumberFormat="1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165" fontId="10" fillId="42" borderId="18" xfId="0" applyNumberFormat="1" applyFont="1" applyFill="1" applyBorder="1" applyAlignment="1">
      <alignment horizontal="center"/>
    </xf>
    <xf numFmtId="165" fontId="10" fillId="42" borderId="19" xfId="0" applyNumberFormat="1" applyFont="1" applyFill="1" applyBorder="1" applyAlignment="1">
      <alignment horizontal="center"/>
    </xf>
    <xf numFmtId="165" fontId="10" fillId="42" borderId="21" xfId="0" applyNumberFormat="1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14" fillId="38" borderId="34" xfId="0" applyFont="1" applyFill="1" applyBorder="1" applyAlignment="1">
      <alignment horizontal="center"/>
    </xf>
    <xf numFmtId="0" fontId="14" fillId="38" borderId="20" xfId="0" applyFont="1" applyFill="1" applyBorder="1" applyAlignment="1">
      <alignment horizontal="center"/>
    </xf>
    <xf numFmtId="0" fontId="14" fillId="39" borderId="34" xfId="0" applyFont="1" applyFill="1" applyBorder="1" applyAlignment="1">
      <alignment horizontal="center"/>
    </xf>
    <xf numFmtId="0" fontId="14" fillId="39" borderId="20" xfId="0" applyFont="1" applyFill="1" applyBorder="1" applyAlignment="1">
      <alignment horizontal="center"/>
    </xf>
    <xf numFmtId="0" fontId="14" fillId="41" borderId="34" xfId="0" applyFont="1" applyFill="1" applyBorder="1" applyAlignment="1">
      <alignment horizontal="center"/>
    </xf>
    <xf numFmtId="0" fontId="14" fillId="41" borderId="20" xfId="0" applyFont="1" applyFill="1" applyBorder="1" applyAlignment="1">
      <alignment horizontal="center"/>
    </xf>
    <xf numFmtId="0" fontId="14" fillId="40" borderId="34" xfId="0" applyFont="1" applyFill="1" applyBorder="1" applyAlignment="1">
      <alignment horizontal="center"/>
    </xf>
    <xf numFmtId="0" fontId="14" fillId="40" borderId="21" xfId="0" applyFont="1" applyFill="1" applyBorder="1" applyAlignment="1">
      <alignment horizontal="center"/>
    </xf>
    <xf numFmtId="0" fontId="6" fillId="39" borderId="34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41" borderId="34" xfId="0" applyFont="1" applyFill="1" applyBorder="1" applyAlignment="1">
      <alignment horizontal="center"/>
    </xf>
    <xf numFmtId="0" fontId="6" fillId="41" borderId="20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69" fillId="35" borderId="18" xfId="0" applyFont="1" applyFill="1" applyBorder="1" applyAlignment="1">
      <alignment horizontal="center"/>
    </xf>
    <xf numFmtId="0" fontId="69" fillId="35" borderId="19" xfId="0" applyFont="1" applyFill="1" applyBorder="1" applyAlignment="1">
      <alignment horizontal="center"/>
    </xf>
    <xf numFmtId="0" fontId="69" fillId="35" borderId="2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8" borderId="34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/>
    </xf>
    <xf numFmtId="0" fontId="14" fillId="38" borderId="26" xfId="0" applyFont="1" applyFill="1" applyBorder="1" applyAlignment="1">
      <alignment horizontal="center"/>
    </xf>
    <xf numFmtId="0" fontId="14" fillId="39" borderId="13" xfId="0" applyFont="1" applyFill="1" applyBorder="1" applyAlignment="1">
      <alignment horizontal="center"/>
    </xf>
    <xf numFmtId="0" fontId="14" fillId="39" borderId="2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6" borderId="26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/>
    </xf>
    <xf numFmtId="0" fontId="6" fillId="43" borderId="2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8" borderId="34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/>
    </xf>
    <xf numFmtId="0" fontId="14" fillId="40" borderId="26" xfId="0" applyFont="1" applyFill="1" applyBorder="1" applyAlignment="1">
      <alignment horizontal="center"/>
    </xf>
    <xf numFmtId="0" fontId="6" fillId="41" borderId="34" xfId="0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15"/>
          <c:w val="0.531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Pregrada!$B$13:$F$13</c:f>
              <c:strCache/>
            </c:strRef>
          </c:cat>
          <c:val>
            <c:numRef>
              <c:f>Pregrada!$B$14:$F$14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925"/>
          <c:w val="0.536"/>
          <c:h val="0.5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(Vinagora!$B$13,Vinagora!$C$13,Vinagora!$D$13,Vinagora!$F$13)</c:f>
              <c:strCache/>
            </c:strRef>
          </c:cat>
          <c:val>
            <c:numRef>
              <c:f>(Vinagora!$B$24,Vinagora!$C$24,Vinagora!$D$24,Vinagora!$F$24)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5"/>
          <c:y val="0.3115"/>
          <c:w val="0.5305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(Stipernica!$B$13,Stipernica!$D$13,Stipernica!$F$13)</c:f>
              <c:strCache/>
            </c:strRef>
          </c:cat>
          <c:val>
            <c:numRef>
              <c:f>(Stipernica!$B$14,Stipernica!$D$14,Stipernica!$F$14)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925"/>
          <c:w val="0.536"/>
          <c:h val="0.5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(Stipernica!$B$13,Stipernica!$D$13,Stipernica!$F$13)</c:f>
              <c:strCache/>
            </c:strRef>
          </c:cat>
          <c:val>
            <c:numRef>
              <c:f>(Stipernica!$B$24,Stipernica!$D$24,Stipernica!$F$24)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15"/>
          <c:w val="0.531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(Gorjakovo!$B$13,Gorjakovo!$D$13,Gorjakovo!$F$13)</c:f>
              <c:strCache/>
            </c:strRef>
          </c:cat>
          <c:val>
            <c:numRef>
              <c:f>(Gorjakovo!$B$14,Gorjakovo!$D$14,Gorjakovo!$F$14)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(Gorjakovo!$B$13,Gorjakovo!$D$13,Gorjakovo!$F$13)</c:f>
              <c:strCache/>
            </c:strRef>
          </c:cat>
          <c:val>
            <c:numRef>
              <c:f>(Gorjakovo!$B$24,Gorjakovo!$D$24,Gorjakovo!$F$24)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"/>
          <c:y val="0.31175"/>
          <c:w val="0.53125"/>
          <c:h val="0.53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(Cigrovec!$B$13,Cigrovec!$D$13)</c:f>
              <c:strCache/>
            </c:strRef>
          </c:cat>
          <c:val>
            <c:numRef>
              <c:f>(Cigrovec!$B$14,Cigrovec!$D$14)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25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(Cigrovec!$B$13,Cigrovec!$D$13)</c:f>
              <c:strCache/>
            </c:strRef>
          </c:cat>
          <c:val>
            <c:numRef>
              <c:f>(Cigrovec!$B$24,Cigrovec!$D$24)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Pregrada!$B$13:$F$13</c:f>
              <c:strCache/>
            </c:strRef>
          </c:cat>
          <c:val>
            <c:numRef>
              <c:f>Pregrada!$B$24:$F$24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2"/>
          <c:w val="0.531"/>
          <c:h val="0.53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(Benkovo!$G$4,Benkovo!$K$4,Benkovo!$O$4)</c:f>
              <c:strCache/>
            </c:strRef>
          </c:cat>
          <c:val>
            <c:numRef>
              <c:f>(Benkovo!$G$8,Benkovo!$K$8,Benkovo!$O$8)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(Benkovo!$G$4,Benkovo!$K$4,Benkovo!$O$4)</c:f>
              <c:strCache/>
            </c:strRef>
          </c:cat>
          <c:val>
            <c:numRef>
              <c:f>(Benkovo!$G$10,Benkovo!$K$10,Benkovo!$O$10)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5"/>
          <c:y val="0.3115"/>
          <c:w val="0.5305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(Plemenšćina!$B$13,Plemenšćina!$C$13,Plemenšćina!$D$13,Plemenšćina!$F$13)</c:f>
              <c:strCache/>
            </c:strRef>
          </c:cat>
          <c:val>
            <c:numRef>
              <c:f>(Plemenšćina!$B$14,Plemenšćina!$C$14,Plemenšćina!$D$14,Plemenšćina!$F$14)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"/>
          <c:y val="0.3155"/>
          <c:w val="0.53625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(Plemenšćina!$B$13,Plemenšćina!$C$13,Plemenšćina!$D$13,Plemenšćina!$F$13)</c:f>
              <c:strCache/>
            </c:strRef>
          </c:cat>
          <c:val>
            <c:numRef>
              <c:f>(Plemenšćina!$B$24,Plemenšćina!$C$24,Plemenšćina!$D$24,Plemenšćina!$F$24)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825"/>
          <c:y val="0.315"/>
          <c:w val="0.523"/>
          <c:h val="0.52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(Kostel!$B$13,Kostel!$D$13,Kostel!$F$13)</c:f>
              <c:strCache/>
            </c:strRef>
          </c:cat>
          <c:val>
            <c:numRef>
              <c:f>(Kostel!$B$14,Kostel!$D$14,Kostel!$F$14)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(Kostel!$B$13,Kostel!$D$13,Kostel!$F$13)</c:f>
              <c:strCache/>
            </c:strRef>
          </c:cat>
          <c:val>
            <c:numRef>
              <c:f>(Kostel!$B$24,Kostel!$D$24,Kostel!$F$24)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275"/>
          <c:y val="0.27225"/>
          <c:w val="0.545"/>
          <c:h val="0.60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(UKUPNO!$G$5,UKUPNO!$I$5,UKUPNO!$K$5,UKUPNO!$M$5,UKUPNO!$O$5,UKUPNO!$Q$5)</c:f>
              <c:strCache/>
            </c:strRef>
          </c:cat>
          <c:val>
            <c:numRef>
              <c:f>(UKUPNO!$G$10,UKUPNO!$I$10,UKUPNO!$K$10,UKUPNO!$M$10,UKUPNO!$O$10,UKUPNO!$Q$10)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15"/>
          <c:w val="0.531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(Bušin!$B$13,Bušin!$D$13,Bušin!$E$13,Bušin!$F$13)</c:f>
              <c:strCache/>
            </c:strRef>
          </c:cat>
          <c:val>
            <c:numRef>
              <c:f>(Bušin!$B$14,Bušin!$D$14,Bušin!$E$14,Bušin!$F$14)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5"/>
          <c:y val="0.277"/>
          <c:w val="0.55425"/>
          <c:h val="0.61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(UKUPNO!$G$5,UKUPNO!$I$5,UKUPNO!$K$5,UKUPNO!$M$5,UKUPNO!$O$5,UKUPNO!$Q$5)</c:f>
              <c:strCache/>
            </c:strRef>
          </c:cat>
          <c:val>
            <c:numRef>
              <c:f>(UKUPNO!$G$12,UKUPNO!$I$12,UKUPNO!$K$12,UKUPNO!$M$12,UKUPNO!$O$12,UKUPNO!$Q$12)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(Bušin!$B$13,Bušin!$D$13,Bušin!$E$13,Bušin!$F$13)</c:f>
              <c:strCache/>
            </c:strRef>
          </c:cat>
          <c:val>
            <c:numRef>
              <c:f>(Bušin!$B$24,Bušin!$D$24,Bušin!$E$24,Bušin!$F$24)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2"/>
          <c:w val="0.531"/>
          <c:h val="0.53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(Sopot!$G$4,Sopot!$I$4,Sopot!$K$4,Sopot!$M$4,Sopot!$O$4)</c:f>
              <c:strCache/>
            </c:strRef>
          </c:cat>
          <c:val>
            <c:numRef>
              <c:f>(Sopot!$G$8,Sopot!$I$8,Sopot!$K$8,Sopot!$M$8,Sopot!$O$8)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92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(Sopot!$G$4,Sopot!$I$4,Sopot!$K$4,Sopot!$M$4,Sopot!$O$4)</c:f>
              <c:strCache/>
            </c:strRef>
          </c:cat>
          <c:val>
            <c:numRef>
              <c:f>(Sopot!$G$10,Sopot!$I$10,Sopot!$K$10,Sopot!$M$10,Sopot!$O$10)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15"/>
          <c:w val="0.531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(Vinagora!$B$13,Vinagora!$C$13,Vinagora!$D$13,Vinagora!$F$13)</c:f>
              <c:strCache/>
            </c:strRef>
          </c:cat>
          <c:val>
            <c:numRef>
              <c:f>(Vinagora!$B$14,Vinagora!$C$14,Vinagora!$D$14,Vinagora!$F$14)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10</xdr:row>
      <xdr:rowOff>171450</xdr:rowOff>
    </xdr:from>
    <xdr:to>
      <xdr:col>11</xdr:col>
      <xdr:colOff>114300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5381625" y="3038475"/>
        <a:ext cx="26860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10</xdr:row>
      <xdr:rowOff>171450</xdr:rowOff>
    </xdr:from>
    <xdr:to>
      <xdr:col>16</xdr:col>
      <xdr:colOff>38100</xdr:colOff>
      <xdr:row>24</xdr:row>
      <xdr:rowOff>19050</xdr:rowOff>
    </xdr:to>
    <xdr:graphicFrame>
      <xdr:nvGraphicFramePr>
        <xdr:cNvPr id="2" name="Chart 3"/>
        <xdr:cNvGraphicFramePr/>
      </xdr:nvGraphicFramePr>
      <xdr:xfrm>
        <a:off x="8115300" y="3038475"/>
        <a:ext cx="2714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4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5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47625</xdr:rowOff>
    </xdr:from>
    <xdr:to>
      <xdr:col>8</xdr:col>
      <xdr:colOff>295275</xdr:colOff>
      <xdr:row>44</xdr:row>
      <xdr:rowOff>57150</xdr:rowOff>
    </xdr:to>
    <xdr:graphicFrame>
      <xdr:nvGraphicFramePr>
        <xdr:cNvPr id="1" name="Chart 3"/>
        <xdr:cNvGraphicFramePr/>
      </xdr:nvGraphicFramePr>
      <xdr:xfrm>
        <a:off x="47625" y="3152775"/>
        <a:ext cx="57435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12</xdr:row>
      <xdr:rowOff>57150</xdr:rowOff>
    </xdr:from>
    <xdr:to>
      <xdr:col>17</xdr:col>
      <xdr:colOff>542925</xdr:colOff>
      <xdr:row>44</xdr:row>
      <xdr:rowOff>47625</xdr:rowOff>
    </xdr:to>
    <xdr:graphicFrame>
      <xdr:nvGraphicFramePr>
        <xdr:cNvPr id="2" name="Chart 4"/>
        <xdr:cNvGraphicFramePr/>
      </xdr:nvGraphicFramePr>
      <xdr:xfrm>
        <a:off x="5838825" y="3162300"/>
        <a:ext cx="56864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11</xdr:row>
      <xdr:rowOff>19050</xdr:rowOff>
    </xdr:from>
    <xdr:to>
      <xdr:col>11</xdr:col>
      <xdr:colOff>95250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5362575" y="3057525"/>
        <a:ext cx="26860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11</xdr:row>
      <xdr:rowOff>19050</xdr:rowOff>
    </xdr:from>
    <xdr:to>
      <xdr:col>16</xdr:col>
      <xdr:colOff>19050</xdr:colOff>
      <xdr:row>24</xdr:row>
      <xdr:rowOff>28575</xdr:rowOff>
    </xdr:to>
    <xdr:graphicFrame>
      <xdr:nvGraphicFramePr>
        <xdr:cNvPr id="2" name="Chart 3"/>
        <xdr:cNvGraphicFramePr/>
      </xdr:nvGraphicFramePr>
      <xdr:xfrm>
        <a:off x="8096250" y="3057525"/>
        <a:ext cx="2714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3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4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19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12" t="s">
        <v>6</v>
      </c>
      <c r="H4" s="213"/>
      <c r="I4" s="214" t="s">
        <v>8</v>
      </c>
      <c r="J4" s="215"/>
      <c r="K4" s="199" t="s">
        <v>9</v>
      </c>
      <c r="L4" s="200"/>
      <c r="M4" s="201" t="s">
        <v>43</v>
      </c>
      <c r="N4" s="202"/>
      <c r="O4" s="203" t="s">
        <v>39</v>
      </c>
      <c r="P4" s="204"/>
    </row>
    <row r="5" spans="1:16" s="1" customFormat="1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 t="s">
        <v>10</v>
      </c>
      <c r="J5" s="28" t="s">
        <v>12</v>
      </c>
      <c r="K5" s="29" t="s">
        <v>10</v>
      </c>
      <c r="L5" s="28" t="s">
        <v>12</v>
      </c>
      <c r="M5" s="29" t="s">
        <v>10</v>
      </c>
      <c r="N5" s="28" t="s">
        <v>12</v>
      </c>
      <c r="O5" s="29" t="s">
        <v>10</v>
      </c>
      <c r="P5" s="30" t="s">
        <v>12</v>
      </c>
    </row>
    <row r="6" spans="1:16" ht="12.75">
      <c r="A6" s="45" t="s">
        <v>18</v>
      </c>
      <c r="B6" s="46">
        <v>1874</v>
      </c>
      <c r="C6" s="79">
        <v>484</v>
      </c>
      <c r="D6" s="47">
        <f>C6/B6</f>
        <v>0.25827107790821774</v>
      </c>
      <c r="E6" s="89">
        <v>7</v>
      </c>
      <c r="F6" s="48">
        <f>SUM(G6,I6,K6,M6,O6,)</f>
        <v>477</v>
      </c>
      <c r="G6" s="90">
        <v>101</v>
      </c>
      <c r="H6" s="54">
        <f>G6/F6</f>
        <v>0.21174004192872117</v>
      </c>
      <c r="I6" s="91">
        <v>85</v>
      </c>
      <c r="J6" s="120">
        <f>I6/F6</f>
        <v>0.17819706498951782</v>
      </c>
      <c r="K6" s="91">
        <v>40</v>
      </c>
      <c r="L6" s="127">
        <f>K6/F6</f>
        <v>0.08385744234800839</v>
      </c>
      <c r="M6" s="91">
        <v>78</v>
      </c>
      <c r="N6" s="141">
        <f>M6/F6</f>
        <v>0.16352201257861634</v>
      </c>
      <c r="O6" s="91">
        <v>173</v>
      </c>
      <c r="P6" s="134">
        <f>O6/F6</f>
        <v>0.36268343815513626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s="7" customFormat="1" ht="17.25" thickBot="1">
      <c r="A8" s="20" t="s">
        <v>1</v>
      </c>
      <c r="B8" s="23">
        <f>SUM(B6:B7)</f>
        <v>1874</v>
      </c>
      <c r="C8" s="24">
        <f>SUM(C6:C7)</f>
        <v>484</v>
      </c>
      <c r="D8" s="25">
        <f>C8/B8</f>
        <v>0.25827107790821774</v>
      </c>
      <c r="E8" s="26">
        <f>SUM(E6:E7)</f>
        <v>7</v>
      </c>
      <c r="F8" s="27">
        <f>SUM(F6:F7)</f>
        <v>477</v>
      </c>
      <c r="G8" s="55">
        <f>SUM(G6:G6)</f>
        <v>101</v>
      </c>
      <c r="H8" s="56">
        <f>G8/F8</f>
        <v>0.21174004192872117</v>
      </c>
      <c r="I8" s="121">
        <f>SUM(I6:I6)</f>
        <v>85</v>
      </c>
      <c r="J8" s="122">
        <f>I8/F8</f>
        <v>0.17819706498951782</v>
      </c>
      <c r="K8" s="128">
        <f>SUM(K6:K6)</f>
        <v>40</v>
      </c>
      <c r="L8" s="129">
        <f>K8/F8</f>
        <v>0.08385744234800839</v>
      </c>
      <c r="M8" s="142">
        <f>SUM(M6:M6)</f>
        <v>78</v>
      </c>
      <c r="N8" s="143">
        <f>M8/F8</f>
        <v>0.16352201257861634</v>
      </c>
      <c r="O8" s="135">
        <f>SUM(O6:O6)</f>
        <v>173</v>
      </c>
      <c r="P8" s="136">
        <f>O8/F8</f>
        <v>0.36268343815513626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s="66" customFormat="1" ht="45.75" thickBot="1">
      <c r="A10" s="180" t="s">
        <v>16</v>
      </c>
      <c r="B10" s="181"/>
      <c r="C10" s="181"/>
      <c r="D10" s="181"/>
      <c r="E10" s="181"/>
      <c r="F10" s="182"/>
      <c r="G10" s="189">
        <f>B24</f>
        <v>2</v>
      </c>
      <c r="H10" s="190"/>
      <c r="I10" s="191">
        <f>C24</f>
        <v>1</v>
      </c>
      <c r="J10" s="192"/>
      <c r="K10" s="193">
        <f>D24</f>
        <v>0</v>
      </c>
      <c r="L10" s="194"/>
      <c r="M10" s="195">
        <f>E24</f>
        <v>1</v>
      </c>
      <c r="N10" s="196"/>
      <c r="O10" s="197">
        <f>F24</f>
        <v>3</v>
      </c>
      <c r="P10" s="198"/>
      <c r="Q10" s="115">
        <f>SUM(G10:P10)</f>
        <v>7</v>
      </c>
    </row>
    <row r="11" ht="13.5" thickBot="1"/>
    <row r="12" spans="1:16" s="58" customFormat="1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17"/>
      <c r="B13" s="162" t="s">
        <v>6</v>
      </c>
      <c r="C13" s="164" t="s">
        <v>8</v>
      </c>
      <c r="D13" s="165" t="s">
        <v>9</v>
      </c>
      <c r="E13" s="166" t="s">
        <v>45</v>
      </c>
      <c r="F13" s="148" t="s">
        <v>41</v>
      </c>
    </row>
    <row r="14" spans="1:6" ht="16.5" thickBot="1">
      <c r="A14" s="32" t="s">
        <v>11</v>
      </c>
      <c r="B14" s="13">
        <f>G8</f>
        <v>101</v>
      </c>
      <c r="C14" s="123">
        <f>I8</f>
        <v>85</v>
      </c>
      <c r="D14" s="130">
        <f>K8</f>
        <v>40</v>
      </c>
      <c r="E14" s="144">
        <f>M8</f>
        <v>78</v>
      </c>
      <c r="F14" s="137">
        <f>O8</f>
        <v>173</v>
      </c>
    </row>
    <row r="15" spans="1:6" ht="12.75">
      <c r="A15" s="33">
        <v>1</v>
      </c>
      <c r="B15" s="9">
        <f aca="true" t="shared" si="0" ref="B15:F21">B$14/$A15</f>
        <v>101</v>
      </c>
      <c r="C15" s="124">
        <f t="shared" si="0"/>
        <v>85</v>
      </c>
      <c r="D15" s="131">
        <f t="shared" si="0"/>
        <v>40</v>
      </c>
      <c r="E15" s="145">
        <f t="shared" si="0"/>
        <v>78</v>
      </c>
      <c r="F15" s="138">
        <f t="shared" si="0"/>
        <v>173</v>
      </c>
    </row>
    <row r="16" spans="1:6" s="37" customFormat="1" ht="15">
      <c r="A16" s="33">
        <v>2</v>
      </c>
      <c r="B16" s="9">
        <f t="shared" si="0"/>
        <v>50.5</v>
      </c>
      <c r="C16" s="124">
        <f t="shared" si="0"/>
        <v>42.5</v>
      </c>
      <c r="D16" s="131">
        <f t="shared" si="0"/>
        <v>20</v>
      </c>
      <c r="E16" s="145">
        <f t="shared" si="0"/>
        <v>39</v>
      </c>
      <c r="F16" s="138">
        <f t="shared" si="0"/>
        <v>86.5</v>
      </c>
    </row>
    <row r="17" spans="1:6" s="36" customFormat="1" ht="12.75">
      <c r="A17" s="33">
        <v>3</v>
      </c>
      <c r="B17" s="9">
        <f t="shared" si="0"/>
        <v>33.666666666666664</v>
      </c>
      <c r="C17" s="124">
        <f t="shared" si="0"/>
        <v>28.333333333333332</v>
      </c>
      <c r="D17" s="131">
        <f t="shared" si="0"/>
        <v>13.333333333333334</v>
      </c>
      <c r="E17" s="145">
        <f t="shared" si="0"/>
        <v>26</v>
      </c>
      <c r="F17" s="138">
        <f t="shared" si="0"/>
        <v>57.666666666666664</v>
      </c>
    </row>
    <row r="18" spans="1:6" ht="12.75">
      <c r="A18" s="33">
        <v>4</v>
      </c>
      <c r="B18" s="9">
        <f t="shared" si="0"/>
        <v>25.25</v>
      </c>
      <c r="C18" s="124">
        <f t="shared" si="0"/>
        <v>21.25</v>
      </c>
      <c r="D18" s="131">
        <f t="shared" si="0"/>
        <v>10</v>
      </c>
      <c r="E18" s="145">
        <f t="shared" si="0"/>
        <v>19.5</v>
      </c>
      <c r="F18" s="138">
        <f t="shared" si="0"/>
        <v>43.25</v>
      </c>
    </row>
    <row r="19" spans="1:6" ht="12.75">
      <c r="A19" s="33">
        <v>5</v>
      </c>
      <c r="B19" s="9">
        <f t="shared" si="0"/>
        <v>20.2</v>
      </c>
      <c r="C19" s="124">
        <f t="shared" si="0"/>
        <v>17</v>
      </c>
      <c r="D19" s="131">
        <f t="shared" si="0"/>
        <v>8</v>
      </c>
      <c r="E19" s="145">
        <f t="shared" si="0"/>
        <v>15.6</v>
      </c>
      <c r="F19" s="138">
        <f t="shared" si="0"/>
        <v>34.6</v>
      </c>
    </row>
    <row r="20" spans="1:6" ht="12.75">
      <c r="A20" s="33">
        <v>6</v>
      </c>
      <c r="B20" s="9">
        <f t="shared" si="0"/>
        <v>16.833333333333332</v>
      </c>
      <c r="C20" s="124">
        <f t="shared" si="0"/>
        <v>14.166666666666666</v>
      </c>
      <c r="D20" s="131">
        <f t="shared" si="0"/>
        <v>6.666666666666667</v>
      </c>
      <c r="E20" s="145">
        <f t="shared" si="0"/>
        <v>13</v>
      </c>
      <c r="F20" s="138">
        <f t="shared" si="0"/>
        <v>28.833333333333332</v>
      </c>
    </row>
    <row r="21" spans="1:6" ht="13.5" thickBot="1">
      <c r="A21" s="34">
        <v>7</v>
      </c>
      <c r="B21" s="49">
        <f t="shared" si="0"/>
        <v>14.428571428571429</v>
      </c>
      <c r="C21" s="125">
        <f t="shared" si="0"/>
        <v>12.142857142857142</v>
      </c>
      <c r="D21" s="132">
        <f t="shared" si="0"/>
        <v>5.714285714285714</v>
      </c>
      <c r="E21" s="146">
        <f t="shared" si="0"/>
        <v>11.142857142857142</v>
      </c>
      <c r="F21" s="139">
        <f t="shared" si="0"/>
        <v>24.714285714285715</v>
      </c>
    </row>
    <row r="22" spans="1:6" ht="16.5" thickBot="1">
      <c r="A22" s="50" t="s">
        <v>14</v>
      </c>
      <c r="B22" s="186">
        <f>LARGE(B15:F21,7)</f>
        <v>50.5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2</v>
      </c>
      <c r="C23" s="10">
        <f>C15/$B$22</f>
        <v>1.683168316831683</v>
      </c>
      <c r="D23" s="10">
        <f>D15/$B$22</f>
        <v>0.7920792079207921</v>
      </c>
      <c r="E23" s="10">
        <f>E15/$B$22</f>
        <v>1.5445544554455446</v>
      </c>
      <c r="F23" s="11">
        <f>F15/$B$22</f>
        <v>3.4257425742574257</v>
      </c>
    </row>
    <row r="24" spans="1:16" s="65" customFormat="1" ht="18.75" thickBot="1">
      <c r="A24" s="62" t="s">
        <v>5</v>
      </c>
      <c r="B24" s="63">
        <f>FLOOR(B23,1)</f>
        <v>2</v>
      </c>
      <c r="C24" s="126">
        <f>FLOOR(C23,1)</f>
        <v>1</v>
      </c>
      <c r="D24" s="133">
        <f>FLOOR(D23,1)</f>
        <v>0</v>
      </c>
      <c r="E24" s="147">
        <f>FLOOR(E23,1)</f>
        <v>1</v>
      </c>
      <c r="F24" s="140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C4:D4"/>
    <mergeCell ref="A1:P1"/>
    <mergeCell ref="A3:P3"/>
    <mergeCell ref="G4:H4"/>
    <mergeCell ref="I4:J4"/>
    <mergeCell ref="K10:L10"/>
    <mergeCell ref="M10:N10"/>
    <mergeCell ref="O10:P10"/>
    <mergeCell ref="K4:L4"/>
    <mergeCell ref="M4:N4"/>
    <mergeCell ref="O4:P4"/>
    <mergeCell ref="A10:F10"/>
    <mergeCell ref="A12:F12"/>
    <mergeCell ref="B22:F22"/>
    <mergeCell ref="G10:H10"/>
    <mergeCell ref="I10:J10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7</formula>
    </cfRule>
    <cfRule type="cellIs" priority="3" dxfId="0" operator="equal" stopIfTrue="1">
      <formula>7</formula>
    </cfRule>
  </conditionalFormatting>
  <printOptions/>
  <pageMargins left="0.15748031496062992" right="0.5511811023622047" top="0.984251968503937" bottom="3.3070866141732287" header="0.5118110236220472" footer="2.125984251968504"/>
  <pageSetup errors="blank"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12" t="s">
        <v>6</v>
      </c>
      <c r="H4" s="213"/>
      <c r="I4" s="222"/>
      <c r="J4" s="223"/>
      <c r="K4" s="214" t="s">
        <v>8</v>
      </c>
      <c r="L4" s="215"/>
      <c r="M4" s="228"/>
      <c r="N4" s="229"/>
      <c r="O4" s="203" t="s">
        <v>39</v>
      </c>
      <c r="P4" s="204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/>
      <c r="J5" s="28"/>
      <c r="K5" s="29" t="s">
        <v>10</v>
      </c>
      <c r="L5" s="28" t="s">
        <v>12</v>
      </c>
      <c r="M5" s="29"/>
      <c r="N5" s="28"/>
      <c r="O5" s="29" t="s">
        <v>10</v>
      </c>
      <c r="P5" s="30" t="s">
        <v>12</v>
      </c>
    </row>
    <row r="6" spans="1:16" ht="12.75">
      <c r="A6" s="45" t="s">
        <v>37</v>
      </c>
      <c r="B6" s="46">
        <v>581</v>
      </c>
      <c r="C6" s="79">
        <v>180</v>
      </c>
      <c r="D6" s="47">
        <f>C6/B6</f>
        <v>0.3098106712564544</v>
      </c>
      <c r="E6" s="89">
        <v>2</v>
      </c>
      <c r="F6" s="48">
        <v>178</v>
      </c>
      <c r="G6" s="90">
        <v>28</v>
      </c>
      <c r="H6" s="54">
        <f>G6/F6</f>
        <v>0.15730337078651685</v>
      </c>
      <c r="I6" s="160"/>
      <c r="J6" s="92"/>
      <c r="K6" s="91">
        <v>49</v>
      </c>
      <c r="L6" s="120">
        <f>K6/F6</f>
        <v>0.2752808988764045</v>
      </c>
      <c r="M6" s="160"/>
      <c r="N6" s="92"/>
      <c r="O6" s="91">
        <v>101</v>
      </c>
      <c r="P6" s="134">
        <f>O6/F6</f>
        <v>0.5674157303370787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581</v>
      </c>
      <c r="C8" s="24">
        <f>SUM(C6:C7)</f>
        <v>180</v>
      </c>
      <c r="D8" s="25">
        <f>C8/B8</f>
        <v>0.3098106712564544</v>
      </c>
      <c r="E8" s="26">
        <f>SUM(E6:E7)</f>
        <v>2</v>
      </c>
      <c r="F8" s="27">
        <f>SUM(F6:F7)</f>
        <v>178</v>
      </c>
      <c r="G8" s="55">
        <f>SUM(G6:G6)</f>
        <v>28</v>
      </c>
      <c r="H8" s="56">
        <f>G8/F8</f>
        <v>0.15730337078651685</v>
      </c>
      <c r="I8" s="93"/>
      <c r="J8" s="94"/>
      <c r="K8" s="121">
        <f>SUM(K6:K6)</f>
        <v>49</v>
      </c>
      <c r="L8" s="122">
        <f>K8/F8</f>
        <v>0.2752808988764045</v>
      </c>
      <c r="M8" s="93"/>
      <c r="N8" s="94"/>
      <c r="O8" s="135">
        <f>SUM(O6:O6)</f>
        <v>101</v>
      </c>
      <c r="P8" s="136">
        <f>O8/F8</f>
        <v>0.5674157303370787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1</v>
      </c>
      <c r="H10" s="190"/>
      <c r="I10" s="216"/>
      <c r="J10" s="217"/>
      <c r="K10" s="218">
        <f>D24</f>
        <v>1</v>
      </c>
      <c r="L10" s="219"/>
      <c r="M10" s="216"/>
      <c r="N10" s="217"/>
      <c r="O10" s="197">
        <f>F24</f>
        <v>3</v>
      </c>
      <c r="P10" s="198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69"/>
      <c r="B13" s="162" t="s">
        <v>6</v>
      </c>
      <c r="C13" s="163"/>
      <c r="D13" s="164" t="s">
        <v>8</v>
      </c>
      <c r="E13" s="163"/>
      <c r="F13" s="168" t="s">
        <v>41</v>
      </c>
    </row>
    <row r="14" spans="1:6" ht="16.5" thickBot="1">
      <c r="A14" s="32" t="s">
        <v>11</v>
      </c>
      <c r="B14" s="13">
        <f>G8</f>
        <v>28</v>
      </c>
      <c r="C14" s="95"/>
      <c r="D14" s="155">
        <f>K8</f>
        <v>49</v>
      </c>
      <c r="E14" s="105"/>
      <c r="F14" s="137">
        <f>O8</f>
        <v>101</v>
      </c>
    </row>
    <row r="15" spans="1:6" ht="12.75">
      <c r="A15" s="59">
        <v>1</v>
      </c>
      <c r="B15" s="60">
        <f aca="true" t="shared" si="0" ref="B15:F19">B$14/$A15</f>
        <v>28</v>
      </c>
      <c r="C15" s="96"/>
      <c r="D15" s="156">
        <f t="shared" si="0"/>
        <v>49</v>
      </c>
      <c r="E15" s="104"/>
      <c r="F15" s="149">
        <f t="shared" si="0"/>
        <v>101</v>
      </c>
    </row>
    <row r="16" spans="1:16" ht="15">
      <c r="A16" s="33">
        <v>2</v>
      </c>
      <c r="B16" s="9">
        <f t="shared" si="0"/>
        <v>14</v>
      </c>
      <c r="C16" s="70"/>
      <c r="D16" s="157">
        <f t="shared" si="0"/>
        <v>24.5</v>
      </c>
      <c r="E16" s="69"/>
      <c r="F16" s="138">
        <f t="shared" si="0"/>
        <v>50.5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9.333333333333334</v>
      </c>
      <c r="C17" s="70"/>
      <c r="D17" s="157">
        <f t="shared" si="0"/>
        <v>16.333333333333332</v>
      </c>
      <c r="E17" s="69"/>
      <c r="F17" s="138">
        <f t="shared" si="0"/>
        <v>33.666666666666664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7</v>
      </c>
      <c r="C18" s="70"/>
      <c r="D18" s="157">
        <f t="shared" si="0"/>
        <v>12.25</v>
      </c>
      <c r="E18" s="69"/>
      <c r="F18" s="138">
        <f t="shared" si="0"/>
        <v>25.25</v>
      </c>
    </row>
    <row r="19" spans="1:6" ht="13.5" thickBot="1">
      <c r="A19" s="34">
        <v>5</v>
      </c>
      <c r="B19" s="61">
        <f t="shared" si="0"/>
        <v>5.6</v>
      </c>
      <c r="C19" s="75"/>
      <c r="D19" s="158">
        <f t="shared" si="0"/>
        <v>9.8</v>
      </c>
      <c r="E19" s="77"/>
      <c r="F19" s="139">
        <f t="shared" si="0"/>
        <v>20.2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28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1</v>
      </c>
      <c r="C23" s="161"/>
      <c r="D23" s="10">
        <f>D15/$B$22</f>
        <v>1.75</v>
      </c>
      <c r="E23" s="161"/>
      <c r="F23" s="11">
        <f>F15/$B$22</f>
        <v>3.607142857142857</v>
      </c>
    </row>
    <row r="24" spans="1:16" ht="18.75" thickBot="1">
      <c r="A24" s="62" t="s">
        <v>5</v>
      </c>
      <c r="B24" s="63">
        <f>FLOOR(B23,1)</f>
        <v>1</v>
      </c>
      <c r="C24" s="97"/>
      <c r="D24" s="159">
        <f>FLOOR(D23,1)</f>
        <v>1</v>
      </c>
      <c r="E24" s="97"/>
      <c r="F24" s="140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27" right="0.32" top="1" bottom="1" header="0.5" footer="0.5"/>
  <pageSetup fitToHeight="1" fitToWidth="1"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"/>
  <sheetViews>
    <sheetView zoomScale="70" zoomScaleNormal="70" zoomScalePageLayoutView="0" workbookViewId="0" topLeftCell="A1">
      <selection activeCell="U20" sqref="U20"/>
    </sheetView>
  </sheetViews>
  <sheetFormatPr defaultColWidth="9.140625" defaultRowHeight="12.75"/>
  <cols>
    <col min="1" max="1" width="18.421875" style="0" customWidth="1"/>
    <col min="19" max="19" width="13.7109375" style="0" customWidth="1"/>
  </cols>
  <sheetData>
    <row r="1" spans="1:18" s="67" customFormat="1" ht="24" thickBot="1">
      <c r="A1" s="206" t="s">
        <v>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8"/>
    </row>
    <row r="2" ht="13.5" thickBot="1"/>
    <row r="3" spans="1:18" s="53" customFormat="1" ht="38.25" thickBot="1">
      <c r="A3" s="209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</row>
    <row r="4" ht="13.5" thickBot="1"/>
    <row r="5" spans="1:18" ht="27" thickBot="1">
      <c r="A5" s="14"/>
      <c r="B5" s="40"/>
      <c r="C5" s="205" t="s">
        <v>17</v>
      </c>
      <c r="D5" s="205"/>
      <c r="E5" s="40"/>
      <c r="F5" s="21"/>
      <c r="G5" s="235" t="s">
        <v>6</v>
      </c>
      <c r="H5" s="236"/>
      <c r="I5" s="237" t="s">
        <v>7</v>
      </c>
      <c r="J5" s="238"/>
      <c r="K5" s="239" t="s">
        <v>8</v>
      </c>
      <c r="L5" s="240"/>
      <c r="M5" s="241" t="s">
        <v>9</v>
      </c>
      <c r="N5" s="242"/>
      <c r="O5" s="247" t="s">
        <v>44</v>
      </c>
      <c r="P5" s="248"/>
      <c r="Q5" s="243" t="s">
        <v>39</v>
      </c>
      <c r="R5" s="244"/>
    </row>
    <row r="6" spans="1:18" ht="12.75">
      <c r="A6" s="22" t="s">
        <v>0</v>
      </c>
      <c r="B6" s="28" t="s">
        <v>4</v>
      </c>
      <c r="C6" s="29" t="s">
        <v>10</v>
      </c>
      <c r="D6" s="28" t="s">
        <v>12</v>
      </c>
      <c r="E6" s="29" t="s">
        <v>3</v>
      </c>
      <c r="F6" s="30" t="s">
        <v>2</v>
      </c>
      <c r="G6" s="110" t="s">
        <v>10</v>
      </c>
      <c r="H6" s="28" t="s">
        <v>12</v>
      </c>
      <c r="I6" s="29" t="s">
        <v>10</v>
      </c>
      <c r="J6" s="28" t="s">
        <v>12</v>
      </c>
      <c r="K6" s="29" t="s">
        <v>10</v>
      </c>
      <c r="L6" s="28" t="s">
        <v>12</v>
      </c>
      <c r="M6" s="29" t="s">
        <v>10</v>
      </c>
      <c r="N6" s="28" t="s">
        <v>12</v>
      </c>
      <c r="O6" s="29" t="s">
        <v>10</v>
      </c>
      <c r="P6" s="28" t="s">
        <v>12</v>
      </c>
      <c r="Q6" s="29" t="s">
        <v>10</v>
      </c>
      <c r="R6" s="28" t="s">
        <v>12</v>
      </c>
    </row>
    <row r="7" spans="1:18" ht="12.75">
      <c r="A7" s="106"/>
      <c r="B7" s="107"/>
      <c r="C7" s="108"/>
      <c r="D7" s="107"/>
      <c r="E7" s="108"/>
      <c r="F7" s="109"/>
      <c r="G7" s="111"/>
      <c r="H7" s="107"/>
      <c r="I7" s="108"/>
      <c r="J7" s="107"/>
      <c r="K7" s="108"/>
      <c r="L7" s="107"/>
      <c r="M7" s="108"/>
      <c r="N7" s="107"/>
      <c r="O7" s="108"/>
      <c r="P7" s="107"/>
      <c r="Q7" s="108"/>
      <c r="R7" s="107"/>
    </row>
    <row r="8" spans="1:18" ht="12.75">
      <c r="A8" s="45" t="s">
        <v>29</v>
      </c>
      <c r="B8" s="46">
        <f>Pregrada!B6+Bušin!B6+Cigrovec!B6+Gorjakovo!B6+Kostel!B6+Plemenšćina!B6+Sopot!B6+Vinagora!B6+Stipernica!B6+Benkovo!B6</f>
        <v>5707</v>
      </c>
      <c r="C8" s="79">
        <f>F8+E8</f>
        <v>1633</v>
      </c>
      <c r="D8" s="47">
        <f>C8/B8</f>
        <v>0.28613982828105833</v>
      </c>
      <c r="E8" s="89">
        <f>Pregrada!E6+Bušin!E6+Cigrovec!E6+Gorjakovo!E6+Kostel!E6+Plemenšćina!E6+Sopot!E6+Vinagora!E6+Stipernica!E6+Benkovo!E6</f>
        <v>20</v>
      </c>
      <c r="F8" s="48">
        <f>SUM(G8,I8,K8,M8,O8,Q8)</f>
        <v>1613</v>
      </c>
      <c r="G8" s="116">
        <f>Pregrada!G6+Bušin!G6+Cigrovec!G6+Gorjakovo!G6+Kostel!G6+Plemenšćina!G6+Sopot!G6+Vinagora!G6+Stipernica!G6+Benkovo!G6</f>
        <v>388</v>
      </c>
      <c r="H8" s="54">
        <f>G8/F8</f>
        <v>0.24054556726596404</v>
      </c>
      <c r="I8" s="91">
        <f>Plemenšćina!I6+Sopot!I6+Vinagora!I6</f>
        <v>93</v>
      </c>
      <c r="J8" s="81">
        <f>I8/F8</f>
        <v>0.05765654060756355</v>
      </c>
      <c r="K8" s="91">
        <f>Pregrada!I6+Bušin!K6+Cigrovec!K6+Gorjakovo!K6+Kostel!K6+Plemenšćina!K6+Sopot!K6+Vinagora!K6+Stipernica!K6+Benkovo!K6</f>
        <v>412</v>
      </c>
      <c r="L8" s="120">
        <f>K8/F8</f>
        <v>0.2554246745195288</v>
      </c>
      <c r="M8" s="91">
        <f>Pregrada!K6+Bušin!M6+Sopot!M6</f>
        <v>83</v>
      </c>
      <c r="N8" s="127">
        <f>M8/F8</f>
        <v>0.05145691258524489</v>
      </c>
      <c r="O8" s="91">
        <f>Pregrada!M6</f>
        <v>78</v>
      </c>
      <c r="P8" s="141">
        <f>O8/F8</f>
        <v>0.04835709857408556</v>
      </c>
      <c r="Q8" s="91">
        <f>Pregrada!O6+Bušin!O6+Cigrovec!O6+Gorjakovo!O6+Kostel!O6+Plemenšćina!O6+Sopot!O6+Vinagora!O6+Stipernica!O6+Benkovo!O6</f>
        <v>559</v>
      </c>
      <c r="R8" s="177">
        <f>Q8/F8</f>
        <v>0.3465592064476131</v>
      </c>
    </row>
    <row r="9" spans="1:18" ht="13.5" thickBot="1">
      <c r="A9" s="8"/>
      <c r="B9" s="2"/>
      <c r="C9" s="41"/>
      <c r="D9" s="3"/>
      <c r="E9" s="4"/>
      <c r="F9" s="42"/>
      <c r="G9" s="112"/>
      <c r="H9" s="43"/>
      <c r="I9" s="12"/>
      <c r="J9" s="43"/>
      <c r="K9" s="12"/>
      <c r="L9" s="43"/>
      <c r="M9" s="12"/>
      <c r="N9" s="43"/>
      <c r="O9" s="12"/>
      <c r="P9" s="43"/>
      <c r="Q9" s="12"/>
      <c r="R9" s="43"/>
    </row>
    <row r="10" spans="1:18" ht="17.25" thickBot="1">
      <c r="A10" s="20" t="s">
        <v>1</v>
      </c>
      <c r="B10" s="23">
        <f>SUM(B8:B9)</f>
        <v>5707</v>
      </c>
      <c r="C10" s="24">
        <f>SUM(C8:C9)</f>
        <v>1633</v>
      </c>
      <c r="D10" s="25">
        <f>C10/B10</f>
        <v>0.28613982828105833</v>
      </c>
      <c r="E10" s="26">
        <f>SUM(E8:E9)</f>
        <v>20</v>
      </c>
      <c r="F10" s="27">
        <f>SUM(F8:F9)</f>
        <v>1613</v>
      </c>
      <c r="G10" s="113">
        <f>SUM(G8:G8)</f>
        <v>388</v>
      </c>
      <c r="H10" s="56">
        <f>G10/F10</f>
        <v>0.24054556726596404</v>
      </c>
      <c r="I10" s="82">
        <f>SUM(I8:I8)</f>
        <v>93</v>
      </c>
      <c r="J10" s="83">
        <f>I10/F10</f>
        <v>0.05765654060756355</v>
      </c>
      <c r="K10" s="121">
        <f>SUM(K8:K8)</f>
        <v>412</v>
      </c>
      <c r="L10" s="122">
        <f>K10/F10</f>
        <v>0.2554246745195288</v>
      </c>
      <c r="M10" s="128">
        <f>SUM(M8:M8)</f>
        <v>83</v>
      </c>
      <c r="N10" s="129">
        <f>M10/F10</f>
        <v>0.05145691258524489</v>
      </c>
      <c r="O10" s="176">
        <f>SUM(O8:O8)</f>
        <v>78</v>
      </c>
      <c r="P10" s="143">
        <f>O10/F10</f>
        <v>0.04835709857408556</v>
      </c>
      <c r="Q10" s="178">
        <f>SUM(Q8:Q8)</f>
        <v>559</v>
      </c>
      <c r="R10" s="179">
        <f>Q10/F10</f>
        <v>0.3465592064476131</v>
      </c>
    </row>
    <row r="11" spans="1:18" ht="13.5" thickBot="1">
      <c r="A11" s="19"/>
      <c r="B11" s="15"/>
      <c r="C11" s="15"/>
      <c r="D11" s="15"/>
      <c r="E11" s="15"/>
      <c r="F11" s="38"/>
      <c r="G11" s="114"/>
      <c r="H11" s="16"/>
      <c r="I11" s="17"/>
      <c r="J11" s="16"/>
      <c r="K11" s="17"/>
      <c r="L11" s="16"/>
      <c r="M11" s="17"/>
      <c r="N11" s="16"/>
      <c r="O11" s="39"/>
      <c r="P11" s="16"/>
      <c r="Q11" s="17"/>
      <c r="R11" s="16"/>
    </row>
    <row r="12" spans="1:19" ht="45.75" thickBot="1">
      <c r="A12" s="180" t="s">
        <v>16</v>
      </c>
      <c r="B12" s="181"/>
      <c r="C12" s="181"/>
      <c r="D12" s="181"/>
      <c r="E12" s="181"/>
      <c r="F12" s="182"/>
      <c r="G12" s="234">
        <f>Pregrada!G10+Bušin!G10+Cigrovec!G10+Gorjakovo!G10+Kostel!G10+Plemenšćina!G10+Sopot!G10+Vinagora!G10+Stipernica!G10+Benkovo!G10</f>
        <v>15</v>
      </c>
      <c r="H12" s="190"/>
      <c r="I12" s="224">
        <f>Plemenšćina!I10+Sopot!I10+Vinagora!I10</f>
        <v>3</v>
      </c>
      <c r="J12" s="225"/>
      <c r="K12" s="218">
        <f>Pregrada!I10+Bušin!K10+Cigrovec!K10+Gorjakovo!K10+Kostel!K10+Plemenšćina!K10+Sopot!K10+Vinagora!K10+Stipernica!K10+Benkovo!K10</f>
        <v>15</v>
      </c>
      <c r="L12" s="219"/>
      <c r="M12" s="220">
        <f>Pregrada!K10+Bušin!M10+Sopot!M10</f>
        <v>1</v>
      </c>
      <c r="N12" s="221"/>
      <c r="O12" s="195">
        <f>Pregrada!M10</f>
        <v>1</v>
      </c>
      <c r="P12" s="196"/>
      <c r="Q12" s="245">
        <f>Pregrada!O10+Bušin!O10+Cigrovec!O10+Gorjakovo!O10+Kostel!O10+Plemenšćina!O10+Sopot!O10+Vinagora!O10+Stipernica!O10+Benkovo!O10</f>
        <v>17</v>
      </c>
      <c r="R12" s="246"/>
      <c r="S12" s="115">
        <f>SUM(G12:R12)</f>
        <v>52</v>
      </c>
    </row>
  </sheetData>
  <sheetProtection/>
  <mergeCells count="16">
    <mergeCell ref="A12:F12"/>
    <mergeCell ref="G12:H12"/>
    <mergeCell ref="I12:J12"/>
    <mergeCell ref="K12:L12"/>
    <mergeCell ref="A1:R1"/>
    <mergeCell ref="G5:H5"/>
    <mergeCell ref="I5:J5"/>
    <mergeCell ref="K5:L5"/>
    <mergeCell ref="M5:N5"/>
    <mergeCell ref="A3:R3"/>
    <mergeCell ref="C5:D5"/>
    <mergeCell ref="M12:N12"/>
    <mergeCell ref="O12:P12"/>
    <mergeCell ref="Q5:R5"/>
    <mergeCell ref="Q12:R12"/>
    <mergeCell ref="O5:P5"/>
  </mergeCells>
  <conditionalFormatting sqref="S12">
    <cfRule type="cellIs" priority="1" dxfId="42" operator="notEqual" stopIfTrue="1">
      <formula>52</formula>
    </cfRule>
    <cfRule type="cellIs" priority="2" dxfId="0" operator="equal" stopIfTrue="1">
      <formula>52</formula>
    </cfRule>
  </conditionalFormatting>
  <printOptions horizontalCentered="1"/>
  <pageMargins left="0.31496062992125984" right="0.2755905511811024" top="0.61" bottom="0.2755905511811024" header="0.4724409448818898" footer="0.2362204724409449"/>
  <pageSetup fitToHeight="1" fitToWidth="1" horizontalDpi="600" verticalDpi="600" orientation="landscape" paperSize="9" scale="7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PageLayoutView="0" workbookViewId="0" topLeftCell="A1">
      <selection activeCell="B22" sqref="B22:F22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12" t="s">
        <v>6</v>
      </c>
      <c r="H4" s="213"/>
      <c r="I4" s="222"/>
      <c r="J4" s="223"/>
      <c r="K4" s="214" t="s">
        <v>8</v>
      </c>
      <c r="L4" s="215"/>
      <c r="M4" s="199" t="s">
        <v>9</v>
      </c>
      <c r="N4" s="200"/>
      <c r="O4" s="203" t="s">
        <v>39</v>
      </c>
      <c r="P4" s="204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/>
      <c r="J5" s="28"/>
      <c r="K5" s="29" t="s">
        <v>10</v>
      </c>
      <c r="L5" s="28" t="s">
        <v>12</v>
      </c>
      <c r="M5" s="29" t="s">
        <v>10</v>
      </c>
      <c r="N5" s="28" t="s">
        <v>12</v>
      </c>
      <c r="O5" s="29" t="s">
        <v>10</v>
      </c>
      <c r="P5" s="30" t="s">
        <v>12</v>
      </c>
    </row>
    <row r="6" spans="1:16" ht="12.75">
      <c r="A6" s="45" t="s">
        <v>38</v>
      </c>
      <c r="B6" s="46">
        <v>357</v>
      </c>
      <c r="C6" s="79">
        <v>113</v>
      </c>
      <c r="D6" s="47">
        <f>C6/B6</f>
        <v>0.3165266106442577</v>
      </c>
      <c r="E6" s="89">
        <v>2</v>
      </c>
      <c r="F6" s="48">
        <v>111</v>
      </c>
      <c r="G6" s="90">
        <v>18</v>
      </c>
      <c r="H6" s="54">
        <f>G6/F6</f>
        <v>0.16216216216216217</v>
      </c>
      <c r="I6" s="80"/>
      <c r="J6" s="92"/>
      <c r="K6" s="91">
        <v>29</v>
      </c>
      <c r="L6" s="120">
        <f>K6/F6</f>
        <v>0.26126126126126126</v>
      </c>
      <c r="M6" s="91">
        <v>21</v>
      </c>
      <c r="N6" s="127">
        <f>M6/F6</f>
        <v>0.1891891891891892</v>
      </c>
      <c r="O6" s="91">
        <v>43</v>
      </c>
      <c r="P6" s="134">
        <f>O6/F6</f>
        <v>0.38738738738738737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357</v>
      </c>
      <c r="C8" s="24">
        <f>SUM(C6:C7)</f>
        <v>113</v>
      </c>
      <c r="D8" s="25">
        <f>C8/B8</f>
        <v>0.3165266106442577</v>
      </c>
      <c r="E8" s="26">
        <f>SUM(E6:E7)</f>
        <v>2</v>
      </c>
      <c r="F8" s="27">
        <f>SUM(F6:F7)</f>
        <v>111</v>
      </c>
      <c r="G8" s="55">
        <f>SUM(G6:G6)</f>
        <v>18</v>
      </c>
      <c r="H8" s="56">
        <f>G8/F8</f>
        <v>0.16216216216216217</v>
      </c>
      <c r="I8" s="93"/>
      <c r="J8" s="94"/>
      <c r="K8" s="121">
        <f>SUM(K6:K6)</f>
        <v>29</v>
      </c>
      <c r="L8" s="122">
        <f>K8/F8</f>
        <v>0.26126126126126126</v>
      </c>
      <c r="M8" s="128">
        <f>SUM(M6:M6)</f>
        <v>21</v>
      </c>
      <c r="N8" s="129">
        <f>M8/F8</f>
        <v>0.1891891891891892</v>
      </c>
      <c r="O8" s="135">
        <f>SUM(O6:O6)</f>
        <v>43</v>
      </c>
      <c r="P8" s="136">
        <f>O8/F8</f>
        <v>0.38738738738738737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1</v>
      </c>
      <c r="H10" s="190"/>
      <c r="I10" s="216"/>
      <c r="J10" s="217"/>
      <c r="K10" s="218">
        <f>D24</f>
        <v>1</v>
      </c>
      <c r="L10" s="219"/>
      <c r="M10" s="220">
        <f>E24</f>
        <v>1</v>
      </c>
      <c r="N10" s="221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17"/>
      <c r="B13" s="162" t="s">
        <v>6</v>
      </c>
      <c r="C13" s="163"/>
      <c r="D13" s="164" t="s">
        <v>8</v>
      </c>
      <c r="E13" s="165" t="s">
        <v>9</v>
      </c>
      <c r="F13" s="148" t="s">
        <v>41</v>
      </c>
    </row>
    <row r="14" spans="1:6" ht="16.5" thickBot="1">
      <c r="A14" s="32" t="s">
        <v>11</v>
      </c>
      <c r="B14" s="13">
        <f>G8</f>
        <v>18</v>
      </c>
      <c r="C14" s="95"/>
      <c r="D14" s="155">
        <f>K8</f>
        <v>29</v>
      </c>
      <c r="E14" s="150">
        <f>M8</f>
        <v>21</v>
      </c>
      <c r="F14" s="137">
        <f>O8</f>
        <v>43</v>
      </c>
    </row>
    <row r="15" spans="1:6" ht="12.75">
      <c r="A15" s="59">
        <v>1</v>
      </c>
      <c r="B15" s="60">
        <f aca="true" t="shared" si="0" ref="B15:F19">B$14/$A15</f>
        <v>18</v>
      </c>
      <c r="C15" s="96"/>
      <c r="D15" s="156">
        <f t="shared" si="0"/>
        <v>29</v>
      </c>
      <c r="E15" s="151">
        <f t="shared" si="0"/>
        <v>21</v>
      </c>
      <c r="F15" s="149">
        <f t="shared" si="0"/>
        <v>43</v>
      </c>
    </row>
    <row r="16" spans="1:16" ht="15">
      <c r="A16" s="33">
        <v>2</v>
      </c>
      <c r="B16" s="9">
        <f t="shared" si="0"/>
        <v>9</v>
      </c>
      <c r="C16" s="70"/>
      <c r="D16" s="157">
        <f t="shared" si="0"/>
        <v>14.5</v>
      </c>
      <c r="E16" s="152">
        <f t="shared" si="0"/>
        <v>10.5</v>
      </c>
      <c r="F16" s="138">
        <f t="shared" si="0"/>
        <v>21.5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6</v>
      </c>
      <c r="C17" s="70"/>
      <c r="D17" s="157">
        <f t="shared" si="0"/>
        <v>9.666666666666666</v>
      </c>
      <c r="E17" s="152">
        <f t="shared" si="0"/>
        <v>7</v>
      </c>
      <c r="F17" s="138">
        <f t="shared" si="0"/>
        <v>14.333333333333334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4.5</v>
      </c>
      <c r="C18" s="70"/>
      <c r="D18" s="157">
        <f t="shared" si="0"/>
        <v>7.25</v>
      </c>
      <c r="E18" s="152">
        <f t="shared" si="0"/>
        <v>5.25</v>
      </c>
      <c r="F18" s="138">
        <f t="shared" si="0"/>
        <v>10.75</v>
      </c>
    </row>
    <row r="19" spans="1:6" ht="13.5" thickBot="1">
      <c r="A19" s="34">
        <v>5</v>
      </c>
      <c r="B19" s="61">
        <f t="shared" si="0"/>
        <v>3.6</v>
      </c>
      <c r="C19" s="75"/>
      <c r="D19" s="158">
        <f t="shared" si="0"/>
        <v>5.8</v>
      </c>
      <c r="E19" s="153">
        <f t="shared" si="0"/>
        <v>4.2</v>
      </c>
      <c r="F19" s="139">
        <f t="shared" si="0"/>
        <v>8.6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18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1</v>
      </c>
      <c r="C23" s="10"/>
      <c r="D23" s="10">
        <f>D15/$B$22</f>
        <v>1.6111111111111112</v>
      </c>
      <c r="E23" s="10">
        <f>E15/$B$22</f>
        <v>1.1666666666666667</v>
      </c>
      <c r="F23" s="11">
        <f>F15/$B$22</f>
        <v>2.388888888888889</v>
      </c>
    </row>
    <row r="24" spans="1:16" ht="18.75" thickBot="1">
      <c r="A24" s="62" t="s">
        <v>5</v>
      </c>
      <c r="B24" s="63">
        <f>FLOOR(B23,1)</f>
        <v>1</v>
      </c>
      <c r="C24" s="97"/>
      <c r="D24" s="159">
        <f>FLOOR(D23,1)</f>
        <v>1</v>
      </c>
      <c r="E24" s="154">
        <f>FLOOR(E23,1)</f>
        <v>1</v>
      </c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B22" sqref="B22:F22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12" t="s">
        <v>6</v>
      </c>
      <c r="H4" s="213"/>
      <c r="I4" s="226" t="s">
        <v>7</v>
      </c>
      <c r="J4" s="227"/>
      <c r="K4" s="214" t="s">
        <v>8</v>
      </c>
      <c r="L4" s="215"/>
      <c r="M4" s="199" t="s">
        <v>9</v>
      </c>
      <c r="N4" s="200"/>
      <c r="O4" s="203" t="s">
        <v>39</v>
      </c>
      <c r="P4" s="204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 t="s">
        <v>10</v>
      </c>
      <c r="J5" s="28" t="s">
        <v>12</v>
      </c>
      <c r="K5" s="29" t="s">
        <v>10</v>
      </c>
      <c r="L5" s="28" t="s">
        <v>12</v>
      </c>
      <c r="M5" s="29" t="s">
        <v>10</v>
      </c>
      <c r="N5" s="28" t="s">
        <v>12</v>
      </c>
      <c r="O5" s="29" t="s">
        <v>10</v>
      </c>
      <c r="P5" s="30" t="s">
        <v>12</v>
      </c>
    </row>
    <row r="6" spans="1:16" ht="12.75">
      <c r="A6" s="45" t="s">
        <v>30</v>
      </c>
      <c r="B6" s="46">
        <v>599</v>
      </c>
      <c r="C6" s="79">
        <v>225</v>
      </c>
      <c r="D6" s="47">
        <f>C6/B6</f>
        <v>0.3756260434056761</v>
      </c>
      <c r="E6" s="89">
        <v>4</v>
      </c>
      <c r="F6" s="48">
        <f>SUM(G6,I6,K6,M6,O6,)</f>
        <v>221</v>
      </c>
      <c r="G6" s="90">
        <v>51</v>
      </c>
      <c r="H6" s="54">
        <f>G6/F6</f>
        <v>0.23076923076923078</v>
      </c>
      <c r="I6" s="91">
        <v>38</v>
      </c>
      <c r="J6" s="81">
        <f>I6/F6</f>
        <v>0.17194570135746606</v>
      </c>
      <c r="K6" s="91">
        <v>32</v>
      </c>
      <c r="L6" s="120">
        <f>K6/F6</f>
        <v>0.14479638009049775</v>
      </c>
      <c r="M6" s="91">
        <v>22</v>
      </c>
      <c r="N6" s="127">
        <f>M6/F6</f>
        <v>0.09954751131221719</v>
      </c>
      <c r="O6" s="91">
        <v>78</v>
      </c>
      <c r="P6" s="134">
        <f>O6/F6</f>
        <v>0.35294117647058826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599</v>
      </c>
      <c r="C8" s="24">
        <f>SUM(C6:C7)</f>
        <v>225</v>
      </c>
      <c r="D8" s="25">
        <f>C8/B8</f>
        <v>0.3756260434056761</v>
      </c>
      <c r="E8" s="26">
        <f>SUM(E6:E7)</f>
        <v>4</v>
      </c>
      <c r="F8" s="27">
        <f>SUM(F6:F7)</f>
        <v>221</v>
      </c>
      <c r="G8" s="55">
        <f>SUM(G6:G6)</f>
        <v>51</v>
      </c>
      <c r="H8" s="56">
        <f>G8/F8</f>
        <v>0.23076923076923078</v>
      </c>
      <c r="I8" s="82">
        <f>SUM(I6:I6)</f>
        <v>38</v>
      </c>
      <c r="J8" s="83">
        <f>I8/F8</f>
        <v>0.17194570135746606</v>
      </c>
      <c r="K8" s="121">
        <f>SUM(K6:K6)</f>
        <v>32</v>
      </c>
      <c r="L8" s="122">
        <f>K8/F8</f>
        <v>0.14479638009049775</v>
      </c>
      <c r="M8" s="128">
        <f>SUM(M6:M6)</f>
        <v>22</v>
      </c>
      <c r="N8" s="129">
        <f>M8/F8</f>
        <v>0.09954751131221719</v>
      </c>
      <c r="O8" s="135">
        <f>SUM(O6:O6)</f>
        <v>78</v>
      </c>
      <c r="P8" s="136">
        <f>O8/F8</f>
        <v>0.35294117647058826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1</v>
      </c>
      <c r="H10" s="190"/>
      <c r="I10" s="224">
        <f>C24</f>
        <v>1</v>
      </c>
      <c r="J10" s="225"/>
      <c r="K10" s="218">
        <f>D24</f>
        <v>1</v>
      </c>
      <c r="L10" s="219"/>
      <c r="M10" s="220">
        <f>E24</f>
        <v>0</v>
      </c>
      <c r="N10" s="221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70"/>
      <c r="B13" s="162" t="s">
        <v>6</v>
      </c>
      <c r="C13" s="173" t="s">
        <v>7</v>
      </c>
      <c r="D13" s="164" t="s">
        <v>8</v>
      </c>
      <c r="E13" s="165" t="s">
        <v>9</v>
      </c>
      <c r="F13" s="168" t="s">
        <v>41</v>
      </c>
    </row>
    <row r="14" spans="1:6" ht="16.5" thickBot="1">
      <c r="A14" s="32" t="s">
        <v>11</v>
      </c>
      <c r="B14" s="13">
        <f>G8</f>
        <v>51</v>
      </c>
      <c r="C14" s="84">
        <f>I8</f>
        <v>38</v>
      </c>
      <c r="D14" s="155">
        <f>K8</f>
        <v>32</v>
      </c>
      <c r="E14" s="150">
        <f>M8</f>
        <v>22</v>
      </c>
      <c r="F14" s="137">
        <f>O8</f>
        <v>78</v>
      </c>
    </row>
    <row r="15" spans="1:6" ht="12.75">
      <c r="A15" s="59">
        <v>1</v>
      </c>
      <c r="B15" s="60">
        <f aca="true" t="shared" si="0" ref="B15:F19">B$14/$A15</f>
        <v>51</v>
      </c>
      <c r="C15" s="85">
        <f t="shared" si="0"/>
        <v>38</v>
      </c>
      <c r="D15" s="156">
        <f t="shared" si="0"/>
        <v>32</v>
      </c>
      <c r="E15" s="151">
        <f t="shared" si="0"/>
        <v>22</v>
      </c>
      <c r="F15" s="149">
        <f t="shared" si="0"/>
        <v>78</v>
      </c>
    </row>
    <row r="16" spans="1:16" ht="15">
      <c r="A16" s="33">
        <v>2</v>
      </c>
      <c r="B16" s="9">
        <f t="shared" si="0"/>
        <v>25.5</v>
      </c>
      <c r="C16" s="86">
        <f t="shared" si="0"/>
        <v>19</v>
      </c>
      <c r="D16" s="157">
        <f t="shared" si="0"/>
        <v>16</v>
      </c>
      <c r="E16" s="152">
        <f t="shared" si="0"/>
        <v>11</v>
      </c>
      <c r="F16" s="138">
        <f t="shared" si="0"/>
        <v>39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17</v>
      </c>
      <c r="C17" s="86">
        <f t="shared" si="0"/>
        <v>12.666666666666666</v>
      </c>
      <c r="D17" s="157">
        <f t="shared" si="0"/>
        <v>10.666666666666666</v>
      </c>
      <c r="E17" s="152">
        <f t="shared" si="0"/>
        <v>7.333333333333333</v>
      </c>
      <c r="F17" s="138">
        <f t="shared" si="0"/>
        <v>26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12.75</v>
      </c>
      <c r="C18" s="86">
        <f t="shared" si="0"/>
        <v>9.5</v>
      </c>
      <c r="D18" s="157">
        <f t="shared" si="0"/>
        <v>8</v>
      </c>
      <c r="E18" s="152">
        <f t="shared" si="0"/>
        <v>5.5</v>
      </c>
      <c r="F18" s="138">
        <f t="shared" si="0"/>
        <v>19.5</v>
      </c>
    </row>
    <row r="19" spans="1:6" ht="13.5" thickBot="1">
      <c r="A19" s="34">
        <v>5</v>
      </c>
      <c r="B19" s="61">
        <f t="shared" si="0"/>
        <v>10.2</v>
      </c>
      <c r="C19" s="87">
        <f t="shared" si="0"/>
        <v>7.6</v>
      </c>
      <c r="D19" s="158">
        <f t="shared" si="0"/>
        <v>6.4</v>
      </c>
      <c r="E19" s="153">
        <f t="shared" si="0"/>
        <v>4.4</v>
      </c>
      <c r="F19" s="139">
        <f t="shared" si="0"/>
        <v>15.6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32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1.59375</v>
      </c>
      <c r="C23" s="10">
        <f>C15/$B$22</f>
        <v>1.1875</v>
      </c>
      <c r="D23" s="10">
        <f>D15/$B$22</f>
        <v>1</v>
      </c>
      <c r="E23" s="10">
        <f>E15/$B$22</f>
        <v>0.6875</v>
      </c>
      <c r="F23" s="11">
        <f>F15/$B$22</f>
        <v>2.4375</v>
      </c>
    </row>
    <row r="24" spans="1:16" ht="18.75" thickBot="1">
      <c r="A24" s="62" t="s">
        <v>5</v>
      </c>
      <c r="B24" s="63">
        <f>FLOOR(B23,1)</f>
        <v>1</v>
      </c>
      <c r="C24" s="88">
        <f>FLOOR(C23,1)</f>
        <v>1</v>
      </c>
      <c r="D24" s="159">
        <f>FLOOR(D23,1)</f>
        <v>1</v>
      </c>
      <c r="E24" s="154">
        <f>FLOOR(E23,1)</f>
        <v>0</v>
      </c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B22" sqref="B22:F22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12" t="s">
        <v>6</v>
      </c>
      <c r="H4" s="213"/>
      <c r="I4" s="226" t="s">
        <v>7</v>
      </c>
      <c r="J4" s="227"/>
      <c r="K4" s="214" t="s">
        <v>8</v>
      </c>
      <c r="L4" s="215"/>
      <c r="M4" s="228"/>
      <c r="N4" s="229"/>
      <c r="O4" s="203" t="s">
        <v>39</v>
      </c>
      <c r="P4" s="204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 t="s">
        <v>10</v>
      </c>
      <c r="J5" s="28" t="s">
        <v>12</v>
      </c>
      <c r="K5" s="29" t="s">
        <v>10</v>
      </c>
      <c r="L5" s="28" t="s">
        <v>12</v>
      </c>
      <c r="M5" s="29"/>
      <c r="N5" s="28"/>
      <c r="O5" s="29" t="s">
        <v>10</v>
      </c>
      <c r="P5" s="30" t="s">
        <v>12</v>
      </c>
    </row>
    <row r="6" spans="1:16" ht="12.75">
      <c r="A6" s="45" t="s">
        <v>31</v>
      </c>
      <c r="B6" s="46">
        <v>507</v>
      </c>
      <c r="C6" s="79">
        <v>119</v>
      </c>
      <c r="D6" s="47">
        <f>C6/B6</f>
        <v>0.23471400394477318</v>
      </c>
      <c r="E6" s="89">
        <v>1</v>
      </c>
      <c r="F6" s="48">
        <v>118</v>
      </c>
      <c r="G6" s="90">
        <v>32</v>
      </c>
      <c r="H6" s="54">
        <f>G6/F6</f>
        <v>0.2711864406779661</v>
      </c>
      <c r="I6" s="91">
        <v>29</v>
      </c>
      <c r="J6" s="81">
        <f>I6/F6</f>
        <v>0.2457627118644068</v>
      </c>
      <c r="K6" s="91">
        <v>11</v>
      </c>
      <c r="L6" s="120">
        <f>K6/F6</f>
        <v>0.09322033898305085</v>
      </c>
      <c r="M6" s="160"/>
      <c r="N6" s="92"/>
      <c r="O6" s="91">
        <v>46</v>
      </c>
      <c r="P6" s="134">
        <f>O6/F6</f>
        <v>0.3898305084745763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507</v>
      </c>
      <c r="C8" s="24">
        <f>SUM(C6:C7)</f>
        <v>119</v>
      </c>
      <c r="D8" s="25">
        <f>C8/B8</f>
        <v>0.23471400394477318</v>
      </c>
      <c r="E8" s="26">
        <f>SUM(E6:E7)</f>
        <v>1</v>
      </c>
      <c r="F8" s="27">
        <f>SUM(F6:F7)</f>
        <v>118</v>
      </c>
      <c r="G8" s="55">
        <f>SUM(G6:G6)</f>
        <v>32</v>
      </c>
      <c r="H8" s="56">
        <f>G8/F8</f>
        <v>0.2711864406779661</v>
      </c>
      <c r="I8" s="82">
        <f>SUM(I6:I6)</f>
        <v>29</v>
      </c>
      <c r="J8" s="83">
        <f>I8/F8</f>
        <v>0.2457627118644068</v>
      </c>
      <c r="K8" s="121">
        <f>SUM(K6:K6)</f>
        <v>11</v>
      </c>
      <c r="L8" s="122">
        <f>K8/F8</f>
        <v>0.09322033898305085</v>
      </c>
      <c r="M8" s="93"/>
      <c r="N8" s="94"/>
      <c r="O8" s="135">
        <f>SUM(O6:O6)</f>
        <v>46</v>
      </c>
      <c r="P8" s="136">
        <f>O8/F8</f>
        <v>0.3898305084745763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2</v>
      </c>
      <c r="H10" s="190"/>
      <c r="I10" s="224">
        <f>C24</f>
        <v>1</v>
      </c>
      <c r="J10" s="225"/>
      <c r="K10" s="218">
        <f>D24</f>
        <v>0</v>
      </c>
      <c r="L10" s="219"/>
      <c r="M10" s="216"/>
      <c r="N10" s="217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71"/>
      <c r="B13" s="162" t="s">
        <v>6</v>
      </c>
      <c r="C13" s="173" t="s">
        <v>7</v>
      </c>
      <c r="D13" s="164" t="s">
        <v>8</v>
      </c>
      <c r="E13" s="163"/>
      <c r="F13" s="168" t="s">
        <v>41</v>
      </c>
    </row>
    <row r="14" spans="1:6" ht="16.5" thickBot="1">
      <c r="A14" s="32" t="s">
        <v>11</v>
      </c>
      <c r="B14" s="13">
        <f>G8</f>
        <v>32</v>
      </c>
      <c r="C14" s="84">
        <f>I8</f>
        <v>29</v>
      </c>
      <c r="D14" s="155">
        <f>K8</f>
        <v>11</v>
      </c>
      <c r="E14" s="105"/>
      <c r="F14" s="137">
        <f>O8</f>
        <v>46</v>
      </c>
    </row>
    <row r="15" spans="1:6" ht="12.75">
      <c r="A15" s="59">
        <v>1</v>
      </c>
      <c r="B15" s="60">
        <f aca="true" t="shared" si="0" ref="B15:F19">B$14/$A15</f>
        <v>32</v>
      </c>
      <c r="C15" s="85">
        <f t="shared" si="0"/>
        <v>29</v>
      </c>
      <c r="D15" s="156">
        <f t="shared" si="0"/>
        <v>11</v>
      </c>
      <c r="E15" s="104"/>
      <c r="F15" s="149">
        <f t="shared" si="0"/>
        <v>46</v>
      </c>
    </row>
    <row r="16" spans="1:16" ht="15">
      <c r="A16" s="33">
        <v>2</v>
      </c>
      <c r="B16" s="9">
        <f t="shared" si="0"/>
        <v>16</v>
      </c>
      <c r="C16" s="86">
        <f t="shared" si="0"/>
        <v>14.5</v>
      </c>
      <c r="D16" s="157">
        <f t="shared" si="0"/>
        <v>5.5</v>
      </c>
      <c r="E16" s="69"/>
      <c r="F16" s="138">
        <f t="shared" si="0"/>
        <v>23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10.666666666666666</v>
      </c>
      <c r="C17" s="86">
        <f t="shared" si="0"/>
        <v>9.666666666666666</v>
      </c>
      <c r="D17" s="157">
        <f t="shared" si="0"/>
        <v>3.6666666666666665</v>
      </c>
      <c r="E17" s="69"/>
      <c r="F17" s="138">
        <f t="shared" si="0"/>
        <v>15.333333333333334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8</v>
      </c>
      <c r="C18" s="86">
        <f t="shared" si="0"/>
        <v>7.25</v>
      </c>
      <c r="D18" s="157">
        <f t="shared" si="0"/>
        <v>2.75</v>
      </c>
      <c r="E18" s="69"/>
      <c r="F18" s="138">
        <f t="shared" si="0"/>
        <v>11.5</v>
      </c>
    </row>
    <row r="19" spans="1:6" ht="13.5" thickBot="1">
      <c r="A19" s="34">
        <v>5</v>
      </c>
      <c r="B19" s="61">
        <f t="shared" si="0"/>
        <v>6.4</v>
      </c>
      <c r="C19" s="87">
        <f t="shared" si="0"/>
        <v>5.8</v>
      </c>
      <c r="D19" s="158">
        <f t="shared" si="0"/>
        <v>2.2</v>
      </c>
      <c r="E19" s="77"/>
      <c r="F19" s="139">
        <f t="shared" si="0"/>
        <v>9.2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16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2</v>
      </c>
      <c r="C23" s="10">
        <f>C15/$B$22</f>
        <v>1.8125</v>
      </c>
      <c r="D23" s="10">
        <f>D15/$B$22</f>
        <v>0.6875</v>
      </c>
      <c r="E23" s="161"/>
      <c r="F23" s="11">
        <f>F15/$B$22</f>
        <v>2.875</v>
      </c>
    </row>
    <row r="24" spans="1:16" ht="18.75" thickBot="1">
      <c r="A24" s="62" t="s">
        <v>5</v>
      </c>
      <c r="B24" s="63">
        <f>FLOOR(B23,1)</f>
        <v>2</v>
      </c>
      <c r="C24" s="88">
        <f>FLOOR(C23,1)</f>
        <v>1</v>
      </c>
      <c r="D24" s="159">
        <f>FLOOR(D23,1)</f>
        <v>0</v>
      </c>
      <c r="E24" s="97"/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2" dxfId="4" operator="greaterThanOrEqual" stopIfTrue="1">
      <formula>$B$22</formula>
    </cfRule>
  </conditionalFormatting>
  <conditionalFormatting sqref="Q10">
    <cfRule type="cellIs" priority="3" dxfId="42" operator="notEqual" stopIfTrue="1">
      <formula>5</formula>
    </cfRule>
    <cfRule type="cellIs" priority="4" dxfId="0" operator="equal" stopIfTrue="1">
      <formula>5</formula>
    </cfRule>
  </conditionalFormatting>
  <conditionalFormatting sqref="B15:F21">
    <cfRule type="cellIs" priority="1" dxfId="4" operator="greaterThanOrEqual" stopIfTrue="1">
      <formula>$B$22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30" t="s">
        <v>6</v>
      </c>
      <c r="H4" s="231"/>
      <c r="I4" s="222"/>
      <c r="J4" s="223"/>
      <c r="K4" s="214" t="s">
        <v>8</v>
      </c>
      <c r="L4" s="215"/>
      <c r="M4" s="222"/>
      <c r="N4" s="223"/>
      <c r="O4" s="203" t="s">
        <v>39</v>
      </c>
      <c r="P4" s="204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/>
      <c r="J5" s="28"/>
      <c r="K5" s="29" t="s">
        <v>10</v>
      </c>
      <c r="L5" s="28" t="s">
        <v>12</v>
      </c>
      <c r="M5" s="29" t="s">
        <v>10</v>
      </c>
      <c r="N5" s="28" t="s">
        <v>12</v>
      </c>
      <c r="O5" s="29" t="s">
        <v>10</v>
      </c>
      <c r="P5" s="30" t="s">
        <v>12</v>
      </c>
    </row>
    <row r="6" spans="1:16" ht="12.75">
      <c r="A6" s="45" t="s">
        <v>32</v>
      </c>
      <c r="B6" s="46">
        <v>247</v>
      </c>
      <c r="C6" s="79">
        <v>107</v>
      </c>
      <c r="D6" s="47">
        <f>C6/B6</f>
        <v>0.4331983805668016</v>
      </c>
      <c r="E6" s="89">
        <v>3</v>
      </c>
      <c r="F6" s="48">
        <v>104</v>
      </c>
      <c r="G6" s="90">
        <v>23</v>
      </c>
      <c r="H6" s="54">
        <f>G6/F6</f>
        <v>0.22115384615384615</v>
      </c>
      <c r="I6" s="160"/>
      <c r="J6" s="92"/>
      <c r="K6" s="91">
        <v>46</v>
      </c>
      <c r="L6" s="120">
        <f>K6/F6</f>
        <v>0.4423076923076923</v>
      </c>
      <c r="M6" s="80"/>
      <c r="N6" s="92"/>
      <c r="O6" s="91">
        <v>35</v>
      </c>
      <c r="P6" s="134">
        <f>O6/F6</f>
        <v>0.33653846153846156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247</v>
      </c>
      <c r="C8" s="24">
        <f>SUM(C6:C7)</f>
        <v>107</v>
      </c>
      <c r="D8" s="25">
        <f>C8/B8</f>
        <v>0.4331983805668016</v>
      </c>
      <c r="E8" s="26">
        <f>SUM(E6:E7)</f>
        <v>3</v>
      </c>
      <c r="F8" s="27">
        <f>SUM(F6:F7)</f>
        <v>104</v>
      </c>
      <c r="G8" s="55">
        <f>SUM(G6:G6)</f>
        <v>23</v>
      </c>
      <c r="H8" s="56">
        <f>G8/F8</f>
        <v>0.22115384615384615</v>
      </c>
      <c r="I8" s="93"/>
      <c r="J8" s="94"/>
      <c r="K8" s="121">
        <f>SUM(K6:K6)</f>
        <v>46</v>
      </c>
      <c r="L8" s="122">
        <f>K8/F8</f>
        <v>0.4423076923076923</v>
      </c>
      <c r="M8" s="93"/>
      <c r="N8" s="94"/>
      <c r="O8" s="135">
        <f>SUM(O6:O6)</f>
        <v>35</v>
      </c>
      <c r="P8" s="136">
        <f>O8/F8</f>
        <v>0.33653846153846156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1</v>
      </c>
      <c r="H10" s="190"/>
      <c r="I10" s="216"/>
      <c r="J10" s="217"/>
      <c r="K10" s="218">
        <f>D24</f>
        <v>2</v>
      </c>
      <c r="L10" s="219"/>
      <c r="M10" s="216"/>
      <c r="N10" s="217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71"/>
      <c r="B13" s="162" t="s">
        <v>6</v>
      </c>
      <c r="C13" s="163"/>
      <c r="D13" s="164" t="s">
        <v>8</v>
      </c>
      <c r="E13" s="163"/>
      <c r="F13" s="168" t="s">
        <v>41</v>
      </c>
    </row>
    <row r="14" spans="1:6" ht="16.5" thickBot="1">
      <c r="A14" s="32" t="s">
        <v>11</v>
      </c>
      <c r="B14" s="13">
        <f>G8</f>
        <v>23</v>
      </c>
      <c r="C14" s="95"/>
      <c r="D14" s="155">
        <f>K8</f>
        <v>46</v>
      </c>
      <c r="E14" s="105"/>
      <c r="F14" s="137">
        <f>O8</f>
        <v>35</v>
      </c>
    </row>
    <row r="15" spans="1:6" ht="12.75">
      <c r="A15" s="59">
        <v>1</v>
      </c>
      <c r="B15" s="60">
        <f>B$14/$A15</f>
        <v>23</v>
      </c>
      <c r="C15" s="96"/>
      <c r="D15" s="156">
        <f>D$14/$A15</f>
        <v>46</v>
      </c>
      <c r="E15" s="104"/>
      <c r="F15" s="149">
        <f>F$14/$A15</f>
        <v>35</v>
      </c>
    </row>
    <row r="16" spans="1:16" ht="15">
      <c r="A16" s="33">
        <v>2</v>
      </c>
      <c r="B16" s="9">
        <f>B$14/$A16</f>
        <v>11.5</v>
      </c>
      <c r="C16" s="70"/>
      <c r="D16" s="157">
        <f>D$14/$A16</f>
        <v>23</v>
      </c>
      <c r="E16" s="69"/>
      <c r="F16" s="138">
        <f>F$14/$A16</f>
        <v>17.5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>B$14/$A17</f>
        <v>7.666666666666667</v>
      </c>
      <c r="C17" s="70"/>
      <c r="D17" s="157">
        <f>D$14/$A17</f>
        <v>15.333333333333334</v>
      </c>
      <c r="E17" s="69"/>
      <c r="F17" s="138">
        <f>F$14/$A17</f>
        <v>11.666666666666666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>B$14/$A18</f>
        <v>5.75</v>
      </c>
      <c r="C18" s="70"/>
      <c r="D18" s="157">
        <f>D$14/$A18</f>
        <v>11.5</v>
      </c>
      <c r="E18" s="69"/>
      <c r="F18" s="138">
        <f>F$14/$A18</f>
        <v>8.75</v>
      </c>
    </row>
    <row r="19" spans="1:6" ht="13.5" thickBot="1">
      <c r="A19" s="34">
        <v>5</v>
      </c>
      <c r="B19" s="61">
        <f>B$14/$A19</f>
        <v>4.6</v>
      </c>
      <c r="C19" s="75"/>
      <c r="D19" s="158">
        <f>D$14/$A19</f>
        <v>9.2</v>
      </c>
      <c r="E19" s="77"/>
      <c r="F19" s="139">
        <f>F$14/$A19</f>
        <v>7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17.5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1.3142857142857143</v>
      </c>
      <c r="C23" s="161"/>
      <c r="D23" s="10">
        <f>D15/$B$22</f>
        <v>2.6285714285714286</v>
      </c>
      <c r="E23" s="10"/>
      <c r="F23" s="11">
        <f>F15/$B$22</f>
        <v>2</v>
      </c>
    </row>
    <row r="24" spans="1:16" ht="18.75" thickBot="1">
      <c r="A24" s="62" t="s">
        <v>5</v>
      </c>
      <c r="B24" s="63">
        <f>FLOOR(B23,1)</f>
        <v>1</v>
      </c>
      <c r="C24" s="97"/>
      <c r="D24" s="159">
        <f>FLOOR(D23,1)</f>
        <v>2</v>
      </c>
      <c r="E24" s="97"/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4" dxfId="4" operator="greaterThanOrEqual" stopIfTrue="1">
      <formula>$B$22</formula>
    </cfRule>
  </conditionalFormatting>
  <conditionalFormatting sqref="Q10">
    <cfRule type="cellIs" priority="5" dxfId="42" operator="notEqual" stopIfTrue="1">
      <formula>5</formula>
    </cfRule>
    <cfRule type="cellIs" priority="6" dxfId="0" operator="equal" stopIfTrue="1">
      <formula>5</formula>
    </cfRule>
  </conditionalFormatting>
  <conditionalFormatting sqref="B15:F21">
    <cfRule type="cellIs" priority="3" dxfId="4" operator="greaterThanOrEqual" stopIfTrue="1">
      <formula>$B$22</formula>
    </cfRule>
  </conditionalFormatting>
  <conditionalFormatting sqref="B15:B19">
    <cfRule type="cellIs" priority="2" dxfId="4" operator="greaterThanOrEqual" stopIfTrue="1">
      <formula>$B$22</formula>
    </cfRule>
  </conditionalFormatting>
  <conditionalFormatting sqref="F15:F19">
    <cfRule type="cellIs" priority="1" dxfId="4" operator="greaterThanOrEqual" stopIfTrue="1">
      <formula>$B$22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30" t="s">
        <v>6</v>
      </c>
      <c r="H4" s="231"/>
      <c r="I4" s="222"/>
      <c r="J4" s="223"/>
      <c r="K4" s="214" t="s">
        <v>8</v>
      </c>
      <c r="L4" s="215"/>
      <c r="M4" s="222"/>
      <c r="N4" s="223"/>
      <c r="O4" s="203" t="s">
        <v>39</v>
      </c>
      <c r="P4" s="204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/>
      <c r="J5" s="28"/>
      <c r="K5" s="29" t="s">
        <v>10</v>
      </c>
      <c r="L5" s="28" t="s">
        <v>12</v>
      </c>
      <c r="M5" s="29" t="s">
        <v>10</v>
      </c>
      <c r="N5" s="28" t="s">
        <v>12</v>
      </c>
      <c r="O5" s="29" t="s">
        <v>10</v>
      </c>
      <c r="P5" s="30" t="s">
        <v>12</v>
      </c>
    </row>
    <row r="6" spans="1:16" ht="12.75">
      <c r="A6" s="45" t="s">
        <v>33</v>
      </c>
      <c r="B6" s="46">
        <v>291</v>
      </c>
      <c r="C6" s="79">
        <v>80</v>
      </c>
      <c r="D6" s="47">
        <f>C6/B6</f>
        <v>0.27491408934707906</v>
      </c>
      <c r="E6" s="89">
        <v>0</v>
      </c>
      <c r="F6" s="48">
        <v>80</v>
      </c>
      <c r="G6" s="90">
        <v>16</v>
      </c>
      <c r="H6" s="54">
        <f>G6/F6</f>
        <v>0.2</v>
      </c>
      <c r="I6" s="160"/>
      <c r="J6" s="92"/>
      <c r="K6" s="91">
        <v>38</v>
      </c>
      <c r="L6" s="120">
        <f>K6/F6</f>
        <v>0.475</v>
      </c>
      <c r="M6" s="80"/>
      <c r="N6" s="92"/>
      <c r="O6" s="91">
        <v>26</v>
      </c>
      <c r="P6" s="134">
        <f>O6/F6</f>
        <v>0.325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291</v>
      </c>
      <c r="C8" s="24">
        <f>SUM(C6:C7)</f>
        <v>80</v>
      </c>
      <c r="D8" s="25">
        <f>C8/B8</f>
        <v>0.27491408934707906</v>
      </c>
      <c r="E8" s="26">
        <f>SUM(E6:E7)</f>
        <v>0</v>
      </c>
      <c r="F8" s="27">
        <f>SUM(F6:F7)</f>
        <v>80</v>
      </c>
      <c r="G8" s="55">
        <f>SUM(G6:G6)</f>
        <v>16</v>
      </c>
      <c r="H8" s="56">
        <f>G8/F8</f>
        <v>0.2</v>
      </c>
      <c r="I8" s="93"/>
      <c r="J8" s="94"/>
      <c r="K8" s="121">
        <f>SUM(K6:K6)</f>
        <v>38</v>
      </c>
      <c r="L8" s="122">
        <f>K8/F8</f>
        <v>0.475</v>
      </c>
      <c r="M8" s="93"/>
      <c r="N8" s="94"/>
      <c r="O8" s="135">
        <f>SUM(O6:O6)</f>
        <v>26</v>
      </c>
      <c r="P8" s="136">
        <f>O8/F8</f>
        <v>0.325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1</v>
      </c>
      <c r="H10" s="190"/>
      <c r="I10" s="216"/>
      <c r="J10" s="217"/>
      <c r="K10" s="218">
        <f>D24</f>
        <v>2</v>
      </c>
      <c r="L10" s="219"/>
      <c r="M10" s="216"/>
      <c r="N10" s="217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7" ht="30" customHeight="1">
      <c r="A13" s="117"/>
      <c r="B13" s="162" t="s">
        <v>6</v>
      </c>
      <c r="C13" s="163"/>
      <c r="D13" s="164" t="s">
        <v>8</v>
      </c>
      <c r="E13" s="163"/>
      <c r="F13" s="168" t="s">
        <v>41</v>
      </c>
      <c r="G13" s="167" t="s">
        <v>41</v>
      </c>
    </row>
    <row r="14" spans="1:6" ht="16.5" thickBot="1">
      <c r="A14" s="32" t="s">
        <v>11</v>
      </c>
      <c r="B14" s="13">
        <f>G8</f>
        <v>16</v>
      </c>
      <c r="C14" s="95"/>
      <c r="D14" s="155">
        <f>K8</f>
        <v>38</v>
      </c>
      <c r="E14" s="105"/>
      <c r="F14" s="137">
        <f>O8</f>
        <v>26</v>
      </c>
    </row>
    <row r="15" spans="1:6" ht="12.75">
      <c r="A15" s="59">
        <v>1</v>
      </c>
      <c r="B15" s="60">
        <f>B$14/$A15</f>
        <v>16</v>
      </c>
      <c r="C15" s="96"/>
      <c r="D15" s="156">
        <f>D$14/$A15</f>
        <v>38</v>
      </c>
      <c r="E15" s="104"/>
      <c r="F15" s="149">
        <f>F$14/$A15</f>
        <v>26</v>
      </c>
    </row>
    <row r="16" spans="1:16" ht="15">
      <c r="A16" s="33">
        <v>2</v>
      </c>
      <c r="B16" s="9">
        <f>B$14/$A16</f>
        <v>8</v>
      </c>
      <c r="C16" s="70"/>
      <c r="D16" s="157">
        <f>D$14/$A16</f>
        <v>19</v>
      </c>
      <c r="E16" s="69"/>
      <c r="F16" s="138">
        <f>F$14/$A16</f>
        <v>13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>B$14/$A17</f>
        <v>5.333333333333333</v>
      </c>
      <c r="C17" s="70"/>
      <c r="D17" s="157">
        <f>D$14/$A17</f>
        <v>12.666666666666666</v>
      </c>
      <c r="E17" s="69"/>
      <c r="F17" s="138">
        <f>F$14/$A17</f>
        <v>8.666666666666666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>B$14/$A18</f>
        <v>4</v>
      </c>
      <c r="C18" s="70"/>
      <c r="D18" s="157">
        <f>D$14/$A18</f>
        <v>9.5</v>
      </c>
      <c r="E18" s="69"/>
      <c r="F18" s="138">
        <f>F$14/$A18</f>
        <v>6.5</v>
      </c>
    </row>
    <row r="19" spans="1:6" ht="13.5" thickBot="1">
      <c r="A19" s="34">
        <v>5</v>
      </c>
      <c r="B19" s="61">
        <f>B$14/$A19</f>
        <v>3.2</v>
      </c>
      <c r="C19" s="75"/>
      <c r="D19" s="158">
        <f>D$14/$A19</f>
        <v>7.6</v>
      </c>
      <c r="E19" s="77"/>
      <c r="F19" s="139">
        <f>F$14/$A19</f>
        <v>5.2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13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1.2307692307692308</v>
      </c>
      <c r="C23" s="161"/>
      <c r="D23" s="10">
        <f>D15/$B$22</f>
        <v>2.923076923076923</v>
      </c>
      <c r="E23" s="10"/>
      <c r="F23" s="11">
        <f>F15/$B$22</f>
        <v>2</v>
      </c>
    </row>
    <row r="24" spans="1:16" ht="18.75" thickBot="1">
      <c r="A24" s="62" t="s">
        <v>5</v>
      </c>
      <c r="B24" s="63">
        <f>FLOOR(B23,1)</f>
        <v>1</v>
      </c>
      <c r="C24" s="97"/>
      <c r="D24" s="159">
        <f>FLOOR(D23,1)</f>
        <v>2</v>
      </c>
      <c r="E24" s="97"/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conditionalFormatting sqref="B15:F21">
    <cfRule type="cellIs" priority="3" dxfId="4" operator="greaterThanOrEqual" stopIfTrue="1">
      <formula>$B$22</formula>
    </cfRule>
  </conditionalFormatting>
  <conditionalFormatting sqref="Q10">
    <cfRule type="cellIs" priority="4" dxfId="42" operator="notEqual" stopIfTrue="1">
      <formula>5</formula>
    </cfRule>
    <cfRule type="cellIs" priority="5" dxfId="0" operator="equal" stopIfTrue="1">
      <formula>5</formula>
    </cfRule>
  </conditionalFormatting>
  <conditionalFormatting sqref="B15:B19">
    <cfRule type="cellIs" priority="2" dxfId="4" operator="greaterThanOrEqual" stopIfTrue="1">
      <formula>$B$22</formula>
    </cfRule>
  </conditionalFormatting>
  <conditionalFormatting sqref="F15:F19">
    <cfRule type="cellIs" priority="1" dxfId="4" operator="greaterThanOrEqual" stopIfTrue="1">
      <formula>$B$22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K10" sqref="K10:L10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12" t="s">
        <v>6</v>
      </c>
      <c r="H4" s="213"/>
      <c r="I4" s="222"/>
      <c r="J4" s="223"/>
      <c r="K4" s="214" t="s">
        <v>8</v>
      </c>
      <c r="L4" s="215"/>
      <c r="M4" s="222"/>
      <c r="N4" s="223"/>
      <c r="O4" s="228"/>
      <c r="P4" s="229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/>
      <c r="J5" s="28"/>
      <c r="K5" s="29" t="s">
        <v>10</v>
      </c>
      <c r="L5" s="28" t="s">
        <v>12</v>
      </c>
      <c r="M5" s="29"/>
      <c r="N5" s="28"/>
      <c r="O5" s="29"/>
      <c r="P5" s="30"/>
    </row>
    <row r="6" spans="1:16" ht="12.75">
      <c r="A6" s="45" t="s">
        <v>34</v>
      </c>
      <c r="B6" s="46">
        <v>336</v>
      </c>
      <c r="C6" s="79">
        <v>66</v>
      </c>
      <c r="D6" s="47">
        <f>C6/B6</f>
        <v>0.19642857142857142</v>
      </c>
      <c r="E6" s="89">
        <v>1</v>
      </c>
      <c r="F6" s="48">
        <f>SUM(G6,I6,K6,M6,O6,)</f>
        <v>65</v>
      </c>
      <c r="G6" s="90">
        <v>31</v>
      </c>
      <c r="H6" s="54">
        <f>G6/F6</f>
        <v>0.47692307692307695</v>
      </c>
      <c r="I6" s="160"/>
      <c r="J6" s="92"/>
      <c r="K6" s="91">
        <v>34</v>
      </c>
      <c r="L6" s="120">
        <f>K6/F6</f>
        <v>0.5230769230769231</v>
      </c>
      <c r="M6" s="80"/>
      <c r="N6" s="92"/>
      <c r="O6" s="160"/>
      <c r="P6" s="98"/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336</v>
      </c>
      <c r="C8" s="24">
        <f>SUM(C6:C7)</f>
        <v>66</v>
      </c>
      <c r="D8" s="25">
        <f>C8/B8</f>
        <v>0.19642857142857142</v>
      </c>
      <c r="E8" s="26">
        <f>SUM(E6:E7)</f>
        <v>1</v>
      </c>
      <c r="F8" s="27">
        <f>SUM(F6:F7)</f>
        <v>65</v>
      </c>
      <c r="G8" s="55">
        <f>SUM(G6:G6)</f>
        <v>31</v>
      </c>
      <c r="H8" s="56">
        <f>G8/F8</f>
        <v>0.47692307692307695</v>
      </c>
      <c r="I8" s="93"/>
      <c r="J8" s="94"/>
      <c r="K8" s="121">
        <f>SUM(K6:K6)</f>
        <v>34</v>
      </c>
      <c r="L8" s="122">
        <f>K8/F8</f>
        <v>0.5230769230769231</v>
      </c>
      <c r="M8" s="93"/>
      <c r="N8" s="94"/>
      <c r="O8" s="99"/>
      <c r="P8" s="100"/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2</v>
      </c>
      <c r="H10" s="190"/>
      <c r="I10" s="216"/>
      <c r="J10" s="217"/>
      <c r="K10" s="218">
        <f>D24</f>
        <v>3</v>
      </c>
      <c r="L10" s="219"/>
      <c r="M10" s="216"/>
      <c r="N10" s="217"/>
      <c r="O10" s="232"/>
      <c r="P10" s="233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17"/>
      <c r="B13" s="162" t="s">
        <v>6</v>
      </c>
      <c r="C13" s="163"/>
      <c r="D13" s="164" t="s">
        <v>8</v>
      </c>
      <c r="E13" s="118"/>
      <c r="F13" s="119"/>
    </row>
    <row r="14" spans="1:6" ht="16.5" thickBot="1">
      <c r="A14" s="32" t="s">
        <v>11</v>
      </c>
      <c r="B14" s="13">
        <f>G8</f>
        <v>31</v>
      </c>
      <c r="C14" s="95"/>
      <c r="D14" s="155">
        <f>K8</f>
        <v>34</v>
      </c>
      <c r="E14" s="105"/>
      <c r="F14" s="102"/>
    </row>
    <row r="15" spans="1:6" ht="12.75">
      <c r="A15" s="59">
        <v>1</v>
      </c>
      <c r="B15" s="60">
        <f aca="true" t="shared" si="0" ref="B15:D19">B$14/$A15</f>
        <v>31</v>
      </c>
      <c r="C15" s="96"/>
      <c r="D15" s="156">
        <f t="shared" si="0"/>
        <v>34</v>
      </c>
      <c r="E15" s="104"/>
      <c r="F15" s="103"/>
    </row>
    <row r="16" spans="1:16" ht="15">
      <c r="A16" s="33">
        <v>2</v>
      </c>
      <c r="B16" s="9">
        <f t="shared" si="0"/>
        <v>15.5</v>
      </c>
      <c r="C16" s="70"/>
      <c r="D16" s="157">
        <f t="shared" si="0"/>
        <v>17</v>
      </c>
      <c r="E16" s="69"/>
      <c r="F16" s="72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10.333333333333334</v>
      </c>
      <c r="C17" s="70"/>
      <c r="D17" s="157">
        <f t="shared" si="0"/>
        <v>11.333333333333334</v>
      </c>
      <c r="E17" s="69"/>
      <c r="F17" s="72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7.75</v>
      </c>
      <c r="C18" s="70"/>
      <c r="D18" s="157">
        <f t="shared" si="0"/>
        <v>8.5</v>
      </c>
      <c r="E18" s="69"/>
      <c r="F18" s="72"/>
    </row>
    <row r="19" spans="1:6" ht="13.5" thickBot="1">
      <c r="A19" s="34">
        <v>5</v>
      </c>
      <c r="B19" s="61">
        <f t="shared" si="0"/>
        <v>6.2</v>
      </c>
      <c r="C19" s="75"/>
      <c r="D19" s="158">
        <f t="shared" si="0"/>
        <v>6.8</v>
      </c>
      <c r="E19" s="77"/>
      <c r="F19" s="78"/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11.333333333333334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2.735294117647059</v>
      </c>
      <c r="C23" s="10"/>
      <c r="D23" s="10">
        <f>D15/$B$22</f>
        <v>3</v>
      </c>
      <c r="E23" s="10"/>
      <c r="F23" s="11"/>
    </row>
    <row r="24" spans="1:16" ht="18.75" thickBot="1">
      <c r="A24" s="62" t="s">
        <v>5</v>
      </c>
      <c r="B24" s="63">
        <f>FLOOR(B23,1)</f>
        <v>2</v>
      </c>
      <c r="C24" s="97"/>
      <c r="D24" s="159">
        <f>FLOOR(D23,1)</f>
        <v>3</v>
      </c>
      <c r="E24" s="97"/>
      <c r="F24" s="101"/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Q30"/>
  <sheetViews>
    <sheetView zoomScalePageLayoutView="0" workbookViewId="0" topLeftCell="A1">
      <selection activeCell="O10" sqref="O10:P10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30" t="s">
        <v>6</v>
      </c>
      <c r="H4" s="231"/>
      <c r="I4" s="222"/>
      <c r="J4" s="223"/>
      <c r="K4" s="214" t="s">
        <v>8</v>
      </c>
      <c r="L4" s="215"/>
      <c r="M4" s="222"/>
      <c r="N4" s="223"/>
      <c r="O4" s="203" t="s">
        <v>39</v>
      </c>
      <c r="P4" s="204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/>
      <c r="J5" s="28"/>
      <c r="K5" s="29" t="s">
        <v>10</v>
      </c>
      <c r="L5" s="28" t="s">
        <v>12</v>
      </c>
      <c r="M5" s="29" t="s">
        <v>10</v>
      </c>
      <c r="N5" s="28" t="s">
        <v>12</v>
      </c>
      <c r="O5" s="29" t="s">
        <v>10</v>
      </c>
      <c r="P5" s="30" t="s">
        <v>12</v>
      </c>
    </row>
    <row r="6" spans="1:16" ht="12.75">
      <c r="A6" s="45" t="s">
        <v>35</v>
      </c>
      <c r="B6" s="46">
        <v>420</v>
      </c>
      <c r="C6" s="79">
        <v>138</v>
      </c>
      <c r="D6" s="47">
        <f>C6/B6</f>
        <v>0.32857142857142857</v>
      </c>
      <c r="E6" s="89">
        <v>0</v>
      </c>
      <c r="F6" s="48">
        <f>SUM(G6,I6,K6,M6,O6,)</f>
        <v>138</v>
      </c>
      <c r="G6" s="90">
        <v>48</v>
      </c>
      <c r="H6" s="54">
        <f>G6/F6</f>
        <v>0.34782608695652173</v>
      </c>
      <c r="I6" s="160"/>
      <c r="J6" s="92"/>
      <c r="K6" s="91">
        <v>47</v>
      </c>
      <c r="L6" s="120">
        <f>K6/F6</f>
        <v>0.34057971014492755</v>
      </c>
      <c r="M6" s="80"/>
      <c r="N6" s="92"/>
      <c r="O6" s="91">
        <v>43</v>
      </c>
      <c r="P6" s="134">
        <f>O6/F6</f>
        <v>0.3115942028985507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420</v>
      </c>
      <c r="C8" s="24">
        <f>SUM(C6:C7)</f>
        <v>138</v>
      </c>
      <c r="D8" s="25">
        <f>C8/B8</f>
        <v>0.32857142857142857</v>
      </c>
      <c r="E8" s="26">
        <f>SUM(E6:E7)</f>
        <v>0</v>
      </c>
      <c r="F8" s="27">
        <f>SUM(F6:F7)</f>
        <v>138</v>
      </c>
      <c r="G8" s="55">
        <f>SUM(G6:G6)</f>
        <v>48</v>
      </c>
      <c r="H8" s="56">
        <f>G8/F8</f>
        <v>0.34782608695652173</v>
      </c>
      <c r="I8" s="93"/>
      <c r="J8" s="94"/>
      <c r="K8" s="121">
        <f>SUM(K6:K6)</f>
        <v>47</v>
      </c>
      <c r="L8" s="122">
        <f>K8/F8</f>
        <v>0.34057971014492755</v>
      </c>
      <c r="M8" s="93"/>
      <c r="N8" s="94"/>
      <c r="O8" s="135">
        <f>SUM(O6:O6)</f>
        <v>43</v>
      </c>
      <c r="P8" s="136">
        <f>O8/F8</f>
        <v>0.3115942028985507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2</v>
      </c>
      <c r="H10" s="190"/>
      <c r="I10" s="216"/>
      <c r="J10" s="217"/>
      <c r="K10" s="218">
        <f>D24</f>
        <v>2</v>
      </c>
      <c r="L10" s="219"/>
      <c r="M10" s="216"/>
      <c r="N10" s="217"/>
      <c r="O10" s="197">
        <f>F24</f>
        <v>1</v>
      </c>
      <c r="P10" s="198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71"/>
      <c r="B13" s="162" t="s">
        <v>6</v>
      </c>
      <c r="C13" s="163"/>
      <c r="D13" s="164" t="s">
        <v>8</v>
      </c>
      <c r="E13" s="163"/>
      <c r="F13" s="168" t="s">
        <v>41</v>
      </c>
    </row>
    <row r="14" spans="1:6" ht="16.5" thickBot="1">
      <c r="A14" s="32" t="s">
        <v>11</v>
      </c>
      <c r="B14" s="13">
        <f>G8</f>
        <v>48</v>
      </c>
      <c r="C14" s="95"/>
      <c r="D14" s="155">
        <f>K8</f>
        <v>47</v>
      </c>
      <c r="E14" s="105"/>
      <c r="F14" s="137">
        <f>O8</f>
        <v>43</v>
      </c>
    </row>
    <row r="15" spans="1:6" ht="12.75">
      <c r="A15" s="59">
        <v>1</v>
      </c>
      <c r="B15" s="60">
        <f>B$14/$A15</f>
        <v>48</v>
      </c>
      <c r="C15" s="96"/>
      <c r="D15" s="156">
        <f>D$14/$A15</f>
        <v>47</v>
      </c>
      <c r="E15" s="104"/>
      <c r="F15" s="149">
        <f>F$14/$A15</f>
        <v>43</v>
      </c>
    </row>
    <row r="16" spans="1:16" ht="15">
      <c r="A16" s="33">
        <v>2</v>
      </c>
      <c r="B16" s="9">
        <f>B$14/$A16</f>
        <v>24</v>
      </c>
      <c r="C16" s="70"/>
      <c r="D16" s="157">
        <f>D$14/$A16</f>
        <v>23.5</v>
      </c>
      <c r="E16" s="69"/>
      <c r="F16" s="138">
        <f>F$14/$A16</f>
        <v>21.5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>B$14/$A17</f>
        <v>16</v>
      </c>
      <c r="C17" s="70"/>
      <c r="D17" s="157">
        <f>D$14/$A17</f>
        <v>15.666666666666666</v>
      </c>
      <c r="E17" s="69"/>
      <c r="F17" s="138">
        <f>F$14/$A17</f>
        <v>14.333333333333334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>B$14/$A18</f>
        <v>12</v>
      </c>
      <c r="C18" s="70"/>
      <c r="D18" s="157">
        <f>D$14/$A18</f>
        <v>11.75</v>
      </c>
      <c r="E18" s="69"/>
      <c r="F18" s="138">
        <f>F$14/$A18</f>
        <v>10.75</v>
      </c>
    </row>
    <row r="19" spans="1:6" ht="13.5" thickBot="1">
      <c r="A19" s="34">
        <v>5</v>
      </c>
      <c r="B19" s="61">
        <f>B$14/$A19</f>
        <v>9.6</v>
      </c>
      <c r="C19" s="75"/>
      <c r="D19" s="158">
        <f>D$14/$A19</f>
        <v>9.4</v>
      </c>
      <c r="E19" s="77"/>
      <c r="F19" s="139">
        <f>F$14/$A19</f>
        <v>8.6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23.5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2.0425531914893615</v>
      </c>
      <c r="C23" s="161"/>
      <c r="D23" s="10">
        <f>D15/$B$22</f>
        <v>2</v>
      </c>
      <c r="E23" s="10"/>
      <c r="F23" s="11">
        <f>F15/$B$22</f>
        <v>1.8297872340425532</v>
      </c>
    </row>
    <row r="24" spans="1:16" ht="18.75" thickBot="1">
      <c r="A24" s="62" t="s">
        <v>5</v>
      </c>
      <c r="B24" s="63">
        <f>FLOOR(B23,1)</f>
        <v>2</v>
      </c>
      <c r="C24" s="97"/>
      <c r="D24" s="159">
        <f>FLOOR(D23,1)</f>
        <v>2</v>
      </c>
      <c r="E24" s="97"/>
      <c r="F24" s="140">
        <f>FLOOR(F23,1)</f>
        <v>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30" ht="12.75">
      <c r="F30" s="6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5" dxfId="4" operator="greaterThanOrEqual" stopIfTrue="1">
      <formula>$B$22</formula>
    </cfRule>
  </conditionalFormatting>
  <conditionalFormatting sqref="Q10">
    <cfRule type="cellIs" priority="6" dxfId="42" operator="notEqual" stopIfTrue="1">
      <formula>5</formula>
    </cfRule>
    <cfRule type="cellIs" priority="7" dxfId="0" operator="equal" stopIfTrue="1">
      <formula>5</formula>
    </cfRule>
  </conditionalFormatting>
  <conditionalFormatting sqref="B15:F21">
    <cfRule type="cellIs" priority="4" dxfId="4" operator="greaterThanOrEqual" stopIfTrue="1">
      <formula>$B$22</formula>
    </cfRule>
  </conditionalFormatting>
  <conditionalFormatting sqref="B15:F21">
    <cfRule type="cellIs" priority="3" dxfId="4" operator="greaterThanOrEqual" stopIfTrue="1">
      <formula>$B$22</formula>
    </cfRule>
  </conditionalFormatting>
  <conditionalFormatting sqref="B15:B19">
    <cfRule type="cellIs" priority="2" dxfId="4" operator="greaterThanOrEqual" stopIfTrue="1">
      <formula>$B$22</formula>
    </cfRule>
  </conditionalFormatting>
  <conditionalFormatting sqref="F15:F19">
    <cfRule type="cellIs" priority="1" dxfId="4" operator="greaterThanOrEqual" stopIfTrue="1">
      <formula>$B$22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17</v>
      </c>
      <c r="D4" s="205"/>
      <c r="E4" s="40"/>
      <c r="F4" s="21"/>
      <c r="G4" s="212" t="s">
        <v>6</v>
      </c>
      <c r="H4" s="213"/>
      <c r="I4" s="226" t="s">
        <v>7</v>
      </c>
      <c r="J4" s="227"/>
      <c r="K4" s="214" t="s">
        <v>8</v>
      </c>
      <c r="L4" s="215"/>
      <c r="M4" s="228"/>
      <c r="N4" s="229"/>
      <c r="O4" s="203" t="s">
        <v>39</v>
      </c>
      <c r="P4" s="204"/>
    </row>
    <row r="5" spans="1:16" ht="12.75">
      <c r="A5" s="22" t="s">
        <v>0</v>
      </c>
      <c r="B5" s="28" t="s">
        <v>4</v>
      </c>
      <c r="C5" s="29" t="s">
        <v>10</v>
      </c>
      <c r="D5" s="28" t="s">
        <v>12</v>
      </c>
      <c r="E5" s="29" t="s">
        <v>3</v>
      </c>
      <c r="F5" s="30" t="s">
        <v>2</v>
      </c>
      <c r="G5" s="31" t="s">
        <v>10</v>
      </c>
      <c r="H5" s="28" t="s">
        <v>12</v>
      </c>
      <c r="I5" s="29" t="s">
        <v>10</v>
      </c>
      <c r="J5" s="28" t="s">
        <v>12</v>
      </c>
      <c r="K5" s="29" t="s">
        <v>10</v>
      </c>
      <c r="L5" s="28" t="s">
        <v>12</v>
      </c>
      <c r="M5" s="29"/>
      <c r="N5" s="28"/>
      <c r="O5" s="29" t="s">
        <v>10</v>
      </c>
      <c r="P5" s="30" t="s">
        <v>12</v>
      </c>
    </row>
    <row r="6" spans="1:16" ht="12.75">
      <c r="A6" s="45" t="s">
        <v>36</v>
      </c>
      <c r="B6" s="46">
        <v>495</v>
      </c>
      <c r="C6" s="79">
        <v>121</v>
      </c>
      <c r="D6" s="47">
        <f>C6/B6</f>
        <v>0.24444444444444444</v>
      </c>
      <c r="E6" s="89">
        <v>0</v>
      </c>
      <c r="F6" s="48">
        <v>121</v>
      </c>
      <c r="G6" s="90">
        <v>40</v>
      </c>
      <c r="H6" s="54">
        <f>G6/F6</f>
        <v>0.3305785123966942</v>
      </c>
      <c r="I6" s="91">
        <v>26</v>
      </c>
      <c r="J6" s="81">
        <f>I6/F6</f>
        <v>0.21487603305785125</v>
      </c>
      <c r="K6" s="91">
        <v>41</v>
      </c>
      <c r="L6" s="120">
        <f>K6/F6</f>
        <v>0.33884297520661155</v>
      </c>
      <c r="M6" s="160"/>
      <c r="N6" s="92"/>
      <c r="O6" s="91">
        <v>14</v>
      </c>
      <c r="P6" s="134">
        <f>O6/F6</f>
        <v>0.11570247933884298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495</v>
      </c>
      <c r="C8" s="24">
        <f>SUM(C6:C7)</f>
        <v>121</v>
      </c>
      <c r="D8" s="25">
        <f>C8/B8</f>
        <v>0.24444444444444444</v>
      </c>
      <c r="E8" s="26">
        <f>SUM(E6:E7)</f>
        <v>0</v>
      </c>
      <c r="F8" s="27">
        <f>SUM(F6:F7)</f>
        <v>121</v>
      </c>
      <c r="G8" s="55">
        <f>SUM(G6:G6)</f>
        <v>40</v>
      </c>
      <c r="H8" s="56">
        <f>G8/F8</f>
        <v>0.3305785123966942</v>
      </c>
      <c r="I8" s="82">
        <f>SUM(I6:I6)</f>
        <v>26</v>
      </c>
      <c r="J8" s="83">
        <f>I8/F8</f>
        <v>0.21487603305785125</v>
      </c>
      <c r="K8" s="121">
        <f>SUM(K6:K6)</f>
        <v>41</v>
      </c>
      <c r="L8" s="122">
        <f>K8/F8</f>
        <v>0.33884297520661155</v>
      </c>
      <c r="M8" s="93"/>
      <c r="N8" s="94"/>
      <c r="O8" s="135">
        <f>SUM(O6:O6)</f>
        <v>14</v>
      </c>
      <c r="P8" s="136">
        <f>O8/F8</f>
        <v>0.11570247933884298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16</v>
      </c>
      <c r="B10" s="181"/>
      <c r="C10" s="181"/>
      <c r="D10" s="181"/>
      <c r="E10" s="181"/>
      <c r="F10" s="182"/>
      <c r="G10" s="189">
        <f>B24</f>
        <v>2</v>
      </c>
      <c r="H10" s="190"/>
      <c r="I10" s="224">
        <f>C24</f>
        <v>1</v>
      </c>
      <c r="J10" s="225"/>
      <c r="K10" s="218">
        <f>D24</f>
        <v>2</v>
      </c>
      <c r="L10" s="219"/>
      <c r="M10" s="216"/>
      <c r="N10" s="217"/>
      <c r="O10" s="197">
        <f>F24</f>
        <v>0</v>
      </c>
      <c r="P10" s="198"/>
      <c r="Q10" s="115">
        <f>SUM(G10:P10)</f>
        <v>5</v>
      </c>
    </row>
    <row r="11" ht="13.5" thickBot="1"/>
    <row r="12" spans="1:16" ht="21" thickBot="1">
      <c r="A12" s="183" t="s">
        <v>15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s="175" customFormat="1" ht="30" customHeight="1">
      <c r="A13" s="172"/>
      <c r="B13" s="162" t="s">
        <v>6</v>
      </c>
      <c r="C13" s="173" t="s">
        <v>7</v>
      </c>
      <c r="D13" s="164" t="s">
        <v>8</v>
      </c>
      <c r="E13" s="163"/>
      <c r="F13" s="168" t="s">
        <v>41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6" ht="16.5" thickBot="1">
      <c r="A14" s="32" t="s">
        <v>11</v>
      </c>
      <c r="B14" s="13">
        <f>G8</f>
        <v>40</v>
      </c>
      <c r="C14" s="84">
        <f>I8</f>
        <v>26</v>
      </c>
      <c r="D14" s="155">
        <f>K8</f>
        <v>41</v>
      </c>
      <c r="E14" s="105"/>
      <c r="F14" s="137">
        <f>O8</f>
        <v>14</v>
      </c>
    </row>
    <row r="15" spans="1:6" ht="12.75">
      <c r="A15" s="59">
        <v>1</v>
      </c>
      <c r="B15" s="60">
        <f aca="true" t="shared" si="0" ref="B15:F19">B$14/$A15</f>
        <v>40</v>
      </c>
      <c r="C15" s="85">
        <f t="shared" si="0"/>
        <v>26</v>
      </c>
      <c r="D15" s="156">
        <f t="shared" si="0"/>
        <v>41</v>
      </c>
      <c r="E15" s="104"/>
      <c r="F15" s="149">
        <f t="shared" si="0"/>
        <v>14</v>
      </c>
    </row>
    <row r="16" spans="1:16" ht="15">
      <c r="A16" s="33">
        <v>2</v>
      </c>
      <c r="B16" s="9">
        <f t="shared" si="0"/>
        <v>20</v>
      </c>
      <c r="C16" s="86">
        <f t="shared" si="0"/>
        <v>13</v>
      </c>
      <c r="D16" s="157">
        <f t="shared" si="0"/>
        <v>20.5</v>
      </c>
      <c r="E16" s="69"/>
      <c r="F16" s="138">
        <f t="shared" si="0"/>
        <v>7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13.333333333333334</v>
      </c>
      <c r="C17" s="86">
        <f t="shared" si="0"/>
        <v>8.666666666666666</v>
      </c>
      <c r="D17" s="157">
        <f t="shared" si="0"/>
        <v>13.666666666666666</v>
      </c>
      <c r="E17" s="69"/>
      <c r="F17" s="138">
        <f t="shared" si="0"/>
        <v>4.666666666666667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10</v>
      </c>
      <c r="C18" s="86">
        <f t="shared" si="0"/>
        <v>6.5</v>
      </c>
      <c r="D18" s="157">
        <f t="shared" si="0"/>
        <v>10.25</v>
      </c>
      <c r="E18" s="69"/>
      <c r="F18" s="138">
        <f t="shared" si="0"/>
        <v>3.5</v>
      </c>
    </row>
    <row r="19" spans="1:6" ht="13.5" thickBot="1">
      <c r="A19" s="34">
        <v>5</v>
      </c>
      <c r="B19" s="61">
        <f t="shared" si="0"/>
        <v>8</v>
      </c>
      <c r="C19" s="87">
        <f t="shared" si="0"/>
        <v>5.2</v>
      </c>
      <c r="D19" s="158">
        <f t="shared" si="0"/>
        <v>8.2</v>
      </c>
      <c r="E19" s="77"/>
      <c r="F19" s="139">
        <f t="shared" si="0"/>
        <v>2.8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14</v>
      </c>
      <c r="B22" s="186">
        <f>LARGE(B15:F21,5)</f>
        <v>20</v>
      </c>
      <c r="C22" s="187"/>
      <c r="D22" s="187"/>
      <c r="E22" s="187"/>
      <c r="F22" s="188"/>
    </row>
    <row r="23" spans="1:6" ht="13.5" thickBot="1">
      <c r="A23" s="35" t="s">
        <v>13</v>
      </c>
      <c r="B23" s="10">
        <f>B15/$B$22</f>
        <v>2</v>
      </c>
      <c r="C23" s="10">
        <f>C15/$B$22</f>
        <v>1.3</v>
      </c>
      <c r="D23" s="10">
        <f>D15/$B$22</f>
        <v>2.05</v>
      </c>
      <c r="E23" s="161"/>
      <c r="F23" s="11">
        <f>F15/$B$22</f>
        <v>0.7</v>
      </c>
    </row>
    <row r="24" spans="1:16" ht="18.75" thickBot="1">
      <c r="A24" s="62" t="s">
        <v>5</v>
      </c>
      <c r="B24" s="63">
        <f>FLOOR(B23,1)</f>
        <v>2</v>
      </c>
      <c r="C24" s="88">
        <f>FLOOR(C23,1)</f>
        <v>1</v>
      </c>
      <c r="D24" s="159">
        <f>FLOOR(D23,1)</f>
        <v>2</v>
      </c>
      <c r="E24" s="97"/>
      <c r="F24" s="140">
        <f>FLOOR(F23,1)</f>
        <v>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Josip Kruslin</cp:lastModifiedBy>
  <cp:lastPrinted>2007-03-12T18:09:08Z</cp:lastPrinted>
  <dcterms:created xsi:type="dcterms:W3CDTF">2005-05-15T11:04:42Z</dcterms:created>
  <dcterms:modified xsi:type="dcterms:W3CDTF">2011-04-07T20:34:05Z</dcterms:modified>
  <cp:category/>
  <cp:version/>
  <cp:contentType/>
  <cp:contentStatus/>
</cp:coreProperties>
</file>